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05" yWindow="525" windowWidth="17895" windowHeight="9750" activeTab="0"/>
  </bookViews>
  <sheets>
    <sheet name="Рейтинг программ" sheetId="1" r:id="rId1"/>
    <sheet name="Оценка эффективности" sheetId="2" r:id="rId2"/>
    <sheet name="Газопровод БМР" sheetId="3" r:id="rId3"/>
    <sheet name="Развитие сельск.хозяйства БМР" sheetId="4" r:id="rId4"/>
    <sheet name="Образование БМР" sheetId="5" r:id="rId5"/>
    <sheet name="Соц.поддержка БМР" sheetId="6" r:id="rId6"/>
    <sheet name="Культура БМР" sheetId="7" r:id="rId7"/>
    <sheet name="Управление собственностью БМР" sheetId="8" r:id="rId8"/>
    <sheet name="Управление муниц.финансами БМР" sheetId="9" r:id="rId9"/>
    <sheet name="Безопасность БМР" sheetId="10" r:id="rId10"/>
    <sheet name="Экономическая активность БМР" sheetId="11" r:id="rId11"/>
    <sheet name="Устойчивое общ. развитие БМР" sheetId="12" r:id="rId12"/>
    <sheet name="Дороги БМР" sheetId="13" r:id="rId13"/>
  </sheets>
  <definedNames/>
  <calcPr fullCalcOnLoad="1"/>
</workbook>
</file>

<file path=xl/sharedStrings.xml><?xml version="1.0" encoding="utf-8"?>
<sst xmlns="http://schemas.openxmlformats.org/spreadsheetml/2006/main" count="693" uniqueCount="330">
  <si>
    <t>N п/п</t>
  </si>
  <si>
    <t xml:space="preserve">Сведения о фактически достигнутых значениях показателей (индикаторов) муниципальной программы
</t>
  </si>
  <si>
    <t>Показатель (индикатор) (наименование)</t>
  </si>
  <si>
    <t>Ед. измерения</t>
  </si>
  <si>
    <t>Значения показателей (индикаторов) муниципальной программы, подпрограммы муниципальной программы</t>
  </si>
  <si>
    <t xml:space="preserve">Отчетный год
2020 год
</t>
  </si>
  <si>
    <t>План</t>
  </si>
  <si>
    <t xml:space="preserve">Факт  &lt;2&gt; </t>
  </si>
  <si>
    <t>Обоснование отклонений значений показателя (индикатора)</t>
  </si>
  <si>
    <t>Год, предшествующий отчетному 2019 год</t>
  </si>
  <si>
    <t>Доля массовых мероприятий, в охране общественного порядка которых, (по приглашению организаторов) принимали участие добровольные общественные формирования правоохранительной направленности</t>
  </si>
  <si>
    <t>Проц.</t>
  </si>
  <si>
    <t>Обеспеченность органов местного самоуправления резервами материальных ресурсов для предупреждения и ликвидации чрезвычайных ситуаций</t>
  </si>
  <si>
    <t>Уровень готовности аварийно-спасательного формирования к действиям в чрезвычайных ситуациях и ведению поисково-спасательных работ</t>
  </si>
  <si>
    <t>Доля зоны охвата системой оповещения и информирования к общей численности населения</t>
  </si>
  <si>
    <t>Доля пожарных водоемов, отвечающих требованиям нормативных документов в области пожарной безопасности от общего количества пожарных водоемов</t>
  </si>
  <si>
    <t>Доля населенных пунктов, оборудованных защитными полосами, от количества населенных пунктов, требующих оборудования защитными полосами</t>
  </si>
  <si>
    <t>Год, предшествующий отчетному                     2019 год</t>
  </si>
  <si>
    <t>Год, предшествующий отчетному                      2019 год</t>
  </si>
  <si>
    <t>Подпрограмма 1
Проектирование и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</si>
  <si>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Подпрограмма 1
 Развитие сельского хозяйства на территории  Бокситогорского муниципального района Ленинградской области" на 2020-2022 годы</t>
  </si>
  <si>
    <t xml:space="preserve">Муниципальная программа: "Развитие сельского хозяйства на территории  Бокситогорского 
муниципального района Ленинградской области" на 2020-2022 годы
</t>
  </si>
  <si>
    <t xml:space="preserve">Муниципальная программа: "Современное образование 
в Бокситогорском муниципальном районе Ленинградской области" 
на 2020-2022 годы
</t>
  </si>
  <si>
    <t>Подпрограмма 4
Развитие кадрового потенциала системы образования Бокситогорского муниципального района</t>
  </si>
  <si>
    <t>Подпрограмма 6
 Развитие системы оценки качества образования и информационной прозрачности системы образования Бокситогорского муниципального района</t>
  </si>
  <si>
    <t>Подпрограмма 7
 Развитие учреждений, обеспечивающих предоставление услуг в сфере  образования Бокситогорского муниципального района</t>
  </si>
  <si>
    <t>Муниципальная программа: "Социальная поддержка отдельных категорий граждан в  Бокситогорском муниципальном районе Ленинградской области " на 2020-2022 годы.</t>
  </si>
  <si>
    <t xml:space="preserve">Подпрограмма 1
Развитие мер социальной поддержки отдельных категорий граждан
</t>
  </si>
  <si>
    <t xml:space="preserve">Подпрограмма 2 
 Совершенствование социальной поддержки семьи и детей
</t>
  </si>
  <si>
    <t xml:space="preserve">Муниципальная программа: "Культура, молодёжная политика, физическая культура и спорт 
Бокситогорского муниципального района» на 2020-2022 годы
</t>
  </si>
  <si>
    <t>Подпрограмма 1
 Молодежь Бокситогорского муниципального района</t>
  </si>
  <si>
    <t xml:space="preserve">Подпрограмма 2 
 Культура Бокситогорского муниципального района
</t>
  </si>
  <si>
    <t>Подпрограмма 3 
Развитие физической культуры и спорта в Бокситогорском муниципальном районе</t>
  </si>
  <si>
    <t xml:space="preserve">Муниципальная программа: «Управление собственностью на территории Бокситогорского муниципального района»
на 2020 – 2022 годы </t>
  </si>
  <si>
    <t xml:space="preserve">Подпрограмма 1
Управление собственностью  Бокситогорского муниципального района
</t>
  </si>
  <si>
    <t>Муниципальная программа: "Управление муниципальными финансами и муниципальным долгом Бокситогорского муниципального района" на 2020-2022 годы</t>
  </si>
  <si>
    <t>Подпрограмма 1
Межбюджетные отношения в Бокситогорском муниципальном районе</t>
  </si>
  <si>
    <t xml:space="preserve">Подпрограмма 2 
 "Управление муниципальным долгом Бокситогорского муниципального района"
</t>
  </si>
  <si>
    <t>Муниципальная программа: "Безопасность Бокситогорского муниципального района" на 2020 – 2022  годы</t>
  </si>
  <si>
    <t xml:space="preserve">Подпрограмма 1
Обеспечение правопорядка и профилактика правонарушений на территории Бокситогорского муниципального района
</t>
  </si>
  <si>
    <t xml:space="preserve">Подпрограмма 2 
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
</t>
  </si>
  <si>
    <t xml:space="preserve">Подпрограмма 2 
Создание условий для предоставления транспортных услуг населению
</t>
  </si>
  <si>
    <t>Подпрограмма 1
Развитие малого и среднего предпринимательства на территории Бокситогорского муниципального района</t>
  </si>
  <si>
    <t xml:space="preserve">Муниципальная программа: "Стимулирование экономической активности Бокситогорского муниципального района" 
на 2020-2022 годы
</t>
  </si>
  <si>
    <t xml:space="preserve">Муниципальная программа: "Устойчивое  общественное  развитие 
 в Бокситогорском  муниципальном  районе"  на 2020-2022 годы
</t>
  </si>
  <si>
    <t>Подпрограмма 1
Создание условий для эффективного выполнения органами  местного самоуправления своих полномочий</t>
  </si>
  <si>
    <t>Подпрограмма 3
Общество и власть</t>
  </si>
  <si>
    <t>Подпрограмма 4
Поддержка социально ориентированных некоммерческих организаций</t>
  </si>
  <si>
    <t>Подпрограмма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Гармонизация межнациональных и межконфессиональных  отношений, профилактика экстремизма на территории Бокситогорского муниципального района</t>
  </si>
  <si>
    <t xml:space="preserve">Муниципальная программа: "Содержание автомобильных дорог общего пользования 
на территории Бокситогорского муниципального района" 
на 2020- 2022 годы
</t>
  </si>
  <si>
    <t xml:space="preserve">Подпрограмма 1
Содержание автомобильных дорог общего пользованияна территории </t>
  </si>
  <si>
    <t>Доля протяженности дорог, не соответствующих нормативным требованиям</t>
  </si>
  <si>
    <t>Проведение регулярных мероприятий по содержанию автомобильных дорог общего пользования местного значения Бокситогорского муниципального района, ремонт покрытия дорог местного значения в поселениях</t>
  </si>
  <si>
    <t>км</t>
  </si>
  <si>
    <t>Сокращение количества дорожно-транспортных происшествий, связанных с неудовлетворительным состоянием автомобильных дорог.</t>
  </si>
  <si>
    <t>Да/нет</t>
  </si>
  <si>
    <t>Численность получателей   (доплата к пенсиям муниципальных служащих)</t>
  </si>
  <si>
    <t>чел.</t>
  </si>
  <si>
    <t xml:space="preserve">До 
30.12.20  доплата к пенсии  на 84 чел.,
с 30.12.20 – на 85 чел. 
</t>
  </si>
  <si>
    <t>Численность получателей  (обеспечение жильем отдельных категорий граждан)</t>
  </si>
  <si>
    <t>Численность получателей   ( ЕДВ на проведение кап. ремонта жилых домов)</t>
  </si>
  <si>
    <t>Переезд семей и передача личных дел подопечных  в другие регионы и муниципальные районы Лен области</t>
  </si>
  <si>
    <t>Переезд семей и передача личных дел подопечных  в другие регионы и муниципальные районы Ленинградской области</t>
  </si>
  <si>
    <t>Численность подготовки граждан, желающих принять ребенка в свою семью</t>
  </si>
  <si>
    <t>Численность детей- сирот(пособие на содержание)</t>
  </si>
  <si>
    <t>Численность детей- сирот (обеспечение бесплатным проездом)</t>
  </si>
  <si>
    <t>Отказ от компенсации в связи с учебой в СПО  и компенсацией стоимости билетов учебной организацией</t>
  </si>
  <si>
    <t>Численность детей- сирот  (аренда жилых помещений)</t>
  </si>
  <si>
    <t>Численность детей- сирот (освобождение от комм. услуг, оценка стоимости имущества жилого помещения)</t>
  </si>
  <si>
    <t>Численность детей- сирот (выплата единовременного пособия)</t>
  </si>
  <si>
    <t>Дело об определении статуса оставшегося без попечения родителей несовершеннолетнего находится на рассмотрении в суде</t>
  </si>
  <si>
    <t>Численность специалистов</t>
  </si>
  <si>
    <t>Численность детей- сирот (приобретение жилья)</t>
  </si>
  <si>
    <t>Численность детей- сирот (обеспечение текущего ремонта жилых помещений)</t>
  </si>
  <si>
    <t>Численность детей- сирот                (обеспечение постинтернатного сопровождения)</t>
  </si>
  <si>
    <t xml:space="preserve">Количество получателей субсидий  на  возмещение части затрат  по приобретению комбикорма на содержание сельскохозяйственных животных и птицы </t>
  </si>
  <si>
    <t>% к преды-дущему году</t>
  </si>
  <si>
    <t>Количество крестьянских (фермерских) хозяйств, начинающих фермеров, семейных  ферм осуществивших проекты создания и развития своих хозяйств с помощью государственной поддержки</t>
  </si>
  <si>
    <t>Единиц</t>
  </si>
  <si>
    <t>Увеличение площади используемых земель сельскохозяйственного назначения крестьянскими (фермерскими) хозяйствами</t>
  </si>
  <si>
    <t>Га</t>
  </si>
  <si>
    <t>Производство продукции сельского хозяйства в хозяйствах всех категорий</t>
  </si>
  <si>
    <t>Среднемесячная номинальная заработная плата в сельском хозяйстве</t>
  </si>
  <si>
    <t>Проведение районных весенней и осенней сельскохозяйственных ярмарок</t>
  </si>
  <si>
    <t>В связи с пандемией районная весенняя сельскохозяйственная ярмарка не проводилась</t>
  </si>
  <si>
    <t>Проведение мероприятий</t>
  </si>
  <si>
    <t>ед.</t>
  </si>
  <si>
    <t>В соответствии с постановлением правительства Ленинградской области от 11 мая 2020 года № 277 "О мерах по предотвращению распространения новой коронавирусной инфекции (covid-19) на территории ЛО", количество мероприятий уменьшилось. Поэтому значение отчетного года меньше значения прошлого.</t>
  </si>
  <si>
    <t>Количество обученных лиц</t>
  </si>
  <si>
    <t>человек</t>
  </si>
  <si>
    <t xml:space="preserve">Участие в семинарах </t>
  </si>
  <si>
    <t>Выпуск газеты</t>
  </si>
  <si>
    <t>шт.</t>
  </si>
  <si>
    <t>Количество исследований</t>
  </si>
  <si>
    <t>Количество организаций</t>
  </si>
  <si>
    <t>Количество заседаний Совета</t>
  </si>
  <si>
    <t>Количество публикаций</t>
  </si>
  <si>
    <t>Количество материалов</t>
  </si>
  <si>
    <t>Количество заседаний комиссии</t>
  </si>
  <si>
    <t>Актуализация  генерального плана Бокситогорского городского поселения  и Самойловского сельского поселения Бокситогорского муниципального района, уровень внесения в ЕГРН границ населенных пунктов Бокситогорского городского поселения, Самойловского сельского поселения и территориальных зон Бокситогорского городского поселения, Самойловского сельского поселения, МО «Город Пикалево» Бокситогорского района</t>
  </si>
  <si>
    <t xml:space="preserve">Проц. </t>
  </si>
  <si>
    <t>Постановка на государственный учет транспортных средств или самоходных машин</t>
  </si>
  <si>
    <t xml:space="preserve">Ед. </t>
  </si>
  <si>
    <t>В течении календарного года возникла потребность постановки 1 единицы техники. Изменения  в учете транспортных средств не потребовались.</t>
  </si>
  <si>
    <t>Проведение кадастрового учета и оценки рыночной стоимости объектов, инвентаризационно-технических работ</t>
  </si>
  <si>
    <t>Проведение комплексных кадастровых работ</t>
  </si>
  <si>
    <t>Кадастровые работы по образованию земельных участков сельскохозяйственного назначения</t>
  </si>
  <si>
    <t xml:space="preserve">Обеспечение надлежащего состояния, увеличения сроков эксплуатации жилого фонда Бокситогорского городского поселения и обеспечение безопасности и комфортности проживания граждан. </t>
  </si>
  <si>
    <t>Приобретение в муниципальную собственность объектов недвижимого имущества</t>
  </si>
  <si>
    <t>Оплата предусмотренных законодательством взносов на содержание, капитальный и текущий ремонт муниципального имущества (объектов казны)</t>
  </si>
  <si>
    <t>-</t>
  </si>
  <si>
    <t>Подпрограмма 1
Развитие дошкольного образования детей Бокситогорского муниципального района Ленинградской области</t>
  </si>
  <si>
    <t>Доля детей в возрасте от 1 года до 7 лет, получающих качественное образование по программам дошкольного образования</t>
  </si>
  <si>
    <t>проц.</t>
  </si>
  <si>
    <t>Удельный вес численности дошкольников, обучающихся по программам дошкольного образования, соответствующих требованиям стандарта дошкольного образования</t>
  </si>
  <si>
    <t>Соотношение заработной платы педагогических работников дошкольных образовательных организаций к средней заработной плате в муниципальных общеобразовательных организациях района</t>
  </si>
  <si>
    <t>Доля детей дошкольного возраста, получающих образование по программам дошкольного образования с использованием различных форм организации образования</t>
  </si>
  <si>
    <t>Доля дошкольных образовательных учреждений, соответствующих требованиям к дошкольному образованию</t>
  </si>
  <si>
    <t>Доля семей с детьми, посещающими дошкольные образовательные организации, обеспеченных социальной поддержкой</t>
  </si>
  <si>
    <t xml:space="preserve">Подпрограмма 2 
Развитие начального общего, основного общего и среднего общего образования детей Бокситогорского муниципального района Ленинградской области
</t>
  </si>
  <si>
    <t>Удельный вес численности детей и молодежи 5-18 лет, получающих образование по программам начального общего, среднего общего, основного общего образования в общеобразовательных организациях</t>
  </si>
  <si>
    <t>Удельный вес численности обучающихся в образовательных организациях общего образования, обучающихся в соответствии с новыми федеральными государственными образовательными стандартами</t>
  </si>
  <si>
    <t>Доля обучающихся третьей ступени обучения, обучающихся по программам профильного обучения</t>
  </si>
  <si>
    <t>Соотношение средней заработной платы педагогических работников общеобразовательных организаций к среднемесячному доходу от трудовой деятельности в Ленинградской области</t>
  </si>
  <si>
    <t>Доля муниципальных общеобразовательных организаций, в которых для обучающихся созданы условия, соответствующие требованиям федеральных государственных образовательных стандартов</t>
  </si>
  <si>
    <t xml:space="preserve">Доля обучающихся 4-11 классов, принявших участие во Всероссийской олимпиаде школьников </t>
  </si>
  <si>
    <t>Доля муниципальных организаций общего образования, внедряющих инновационные воспитательные системы</t>
  </si>
  <si>
    <t>Доля родителей (законных представителей) обучающихся, которым обеспечена ежемесячная компенсация стоимости проездного билета</t>
  </si>
  <si>
    <t>Внедрение целевой модели цифровой образовательной среды</t>
  </si>
  <si>
    <t>В общеобразовательных организациях созданы условия для занятий физической культурой и спортом</t>
  </si>
  <si>
    <t>Подпрограммы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Развитие дополнительного образования детей Бокситогорского муниципального района Ленинградской области</t>
  </si>
  <si>
    <t>Доля детей и молодёжи в возрасте от 5 до 18 лет, охваченных образовательными программами дополнительного образования детей</t>
  </si>
  <si>
    <t>Соотношение заработной платы педагогических работников муниципальных образовательных организаций дополнительного образования детей к средней заработной плате учителей муниципальных общеобразовательных организаций района</t>
  </si>
  <si>
    <t>Доля муниципальных организаций дополнительного образования детей, в которых созданы все условия для удовлетворения потребностей в интеллектуальном, духовном и физическом развитии детей, их профессионального самоопределения</t>
  </si>
  <si>
    <t>Доля обучающихся организаций дополнительного образования, осваивающих дополнительные общеразвивающие программы, ставших победителями и призёрами муниципальных, областных, российских и международных конкурсов, фестивалей и соревнований</t>
  </si>
  <si>
    <t>Доля обучающихся организаций дополнительного образования, осваивающих дополнительные предпрофессиональные программы, ставших победителями и призёрами муниципальных, областных, российских и международных конкурсов, фестивалей и соревнований</t>
  </si>
  <si>
    <t>Создание дополнительных мест дополнительного образования в образовательных организациях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</si>
  <si>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</si>
  <si>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Доля образовательных организаций, укомплектованных высококвалифицированными педагогическими кадрами</t>
  </si>
  <si>
    <t>Удельный вес численности руководящих и педагогических работников организаций дошкольного, общего и дополнительного образования детей, прошедших в течение последних 3-х лет повышение квалификации и (или) профессиональную переподготовку</t>
  </si>
  <si>
    <t>Подпрограмма 5
 Развитие системы отдыха, оздоровления, занятости детей, подростков и молодежи Бокситогорского муниципального района Ленинградской области</t>
  </si>
  <si>
    <t>Доля детей от 6,5 до 18 лет (включительно), зарегистрированных на территории района, охваченных организованными формами оздоровления</t>
  </si>
  <si>
    <t>Летняя оздоровительная кампания не проводилась в связи с ограничениями в целях профилактики распространения новой коронавирусной инфекции COVID-19</t>
  </si>
  <si>
    <t>Доля детей и подростков, имеющих после отдыха и оздоровления выраженный оздоровительный эффект</t>
  </si>
  <si>
    <t>Количество летних оздоровительных лагерей, функционирующих в летний период  на базе муниципальных учреждений, принимающих детей и подростков в летний период</t>
  </si>
  <si>
    <t>Количество детей, находящихся в трудной жизненной ситуации, охваченных организованными формами оздоровления и отдыха в летний период</t>
  </si>
  <si>
    <t>Доля выпускников 11 классов муниципальных общеобразовательных организаций, сдавших единый государственный экзамен по русскому языку и математике, в общей численности выпускников 11 классов муниципальных общеобразовательных организаций</t>
  </si>
  <si>
    <t>Доля выпускников 9 классов муниципальных общеобразовательных организаций, сдавших основной государственный экзамен по основным предметам (русскому языку и математике) и двум предметам по выбору, в общей численности выпускников 9 классов муниципальных общеобразовательных организаций</t>
  </si>
  <si>
    <t>Государственная итоговая аттестация выпускников 9-х классов в 2020 г. не проводилась (приказ Министерства просвещения Российской Федерации, Федеральной службы по надзору в сфере образования и науки от 11.06.2020 № 293/650 "Об особенностях проведения государственной итоговой аттестации по образовательным программам основного общего образования в 2020 году")</t>
  </si>
  <si>
    <t>Доля муниципальных общеобразовательных организаций, в которых органы государственно-общественного управления принимают участие в разработке основных образовательных программ</t>
  </si>
  <si>
    <t>Доля образовательных организаций, которым осуществлено финансово-бухгалтерское обслуживание</t>
  </si>
  <si>
    <t>Доля образовательных организаций, которым созданы условия по психолого-педагогической и медико-социальной помощи обучающимся</t>
  </si>
  <si>
    <t>Доля образовательных организаций, которым созданы условия для хозяйственно-эксплуатационного обслуживания</t>
  </si>
  <si>
    <t>Доля муниципальных автономных учреждений и организаций, обеспечивающих предоставление услуг в сфере "Образование", в которых созданы все условия для осуществления деятельности</t>
  </si>
  <si>
    <t>Брошюры приобретены за счет других источников</t>
  </si>
  <si>
    <t>Год, предшествующий отчетному             2019 год</t>
  </si>
  <si>
    <t>Количество субъектов малого предпринимательства, получивших субсидии на организацию предпринимательской деятельности</t>
  </si>
  <si>
    <t>Ед.</t>
  </si>
  <si>
    <t>Количество новых рабочих мест, созданных субъектами малого предпринимательства, получившими субсидии на организацию предпринимательской деятельности</t>
  </si>
  <si>
    <t>Количество введенных в информационно-аналитическую систему "Мониторинг СЭР МО" отчетов субъектов малого и среднего предпринимательства и потребительского рынка</t>
  </si>
  <si>
    <t>Количество организаций потребительской кооперации, получивших субсидий на возмещение затрат по доставке товаров первой необходимости</t>
  </si>
  <si>
    <t>Количество сельских населенных пунктов, расположенных начиная с 11 км от места получения товара, обслуживаемых получателем субсидии</t>
  </si>
  <si>
    <t xml:space="preserve">Количество организаций инфраструктуры поддержки, которым была предоставлена 
на развитие и для обеспечения хозяйственной деятельности
</t>
  </si>
  <si>
    <t>Количество субъектов МСП, которым оказана имущественная поддержка в виде передачи во владение и (или) в пользование объектов муниципального имущества</t>
  </si>
  <si>
    <t>Ед.(нарастающим итогом)</t>
  </si>
  <si>
    <t>Прирост количества объектов в перечне муниципального имущества, предназначенного для предоставления во владение и (или) в пользование субъектам МСП и организациям, образующим инфраструктуру поддержки субъектов МСП, к предыдущему году</t>
  </si>
  <si>
    <t>%</t>
  </si>
  <si>
    <t>Количество объектов муниципального имущества, переданного во владение и (или) в пользование субъектам МСП по муниципальной преференции</t>
  </si>
  <si>
    <t>Площадь муниципального имущества  предоставленного по договору безвозмездного пользования ЦМФ "БМР"</t>
  </si>
  <si>
    <t>М2</t>
  </si>
  <si>
    <t>Количество субъектов малого и среднего предпринимательства в расчёте на 1 тыс. человек населения</t>
  </si>
  <si>
    <r>
      <t xml:space="preserve">Численность занятых в секторе малого и среднего предпринимательства, включая индивидуальных  предпринимателей </t>
    </r>
    <r>
      <rPr>
        <sz val="12"/>
        <rFont val="Times New Roman"/>
        <family val="1"/>
      </rPr>
      <t xml:space="preserve"> </t>
    </r>
  </si>
  <si>
    <t>Тыс.чел.</t>
  </si>
  <si>
    <t xml:space="preserve">Количество самозанятых граждан, зафиксировавших свой статус, с учетом введения налогового режима для самозанятых  </t>
  </si>
  <si>
    <t xml:space="preserve">Количество субъектов МСП и самозанятых граждан, получивших поддержку в рамках регионального проекта "Акселерация субъектов МСП" </t>
  </si>
  <si>
    <t>Ед. (нарастающим итогом)</t>
  </si>
  <si>
    <t>Количество физических лиц – участников регионального проекта "Популяризация  предпринимательства", занятых в сфере МСП, по итогам участия в региональном проекте</t>
  </si>
  <si>
    <t>Количество обученных основам ведения бизнеса, финансовой грамотности и иным навыкам предпринимательской деятельности в рамках регионального проекта "Популяризация предпринимательства"</t>
  </si>
  <si>
    <t>Количество физических лиц – участников регионального проекта "Популяризация предпринимательства"</t>
  </si>
  <si>
    <t>Количество вновь созданных субъектов МСП участниками регионального проекта "Популяризация предпринимательства"</t>
  </si>
  <si>
    <t>Количество проведенных заседаний координационных (совещательных органов) по вопросам развития МСП</t>
  </si>
  <si>
    <t>Количество проектов в сфере социального предпринимательства</t>
  </si>
  <si>
    <t xml:space="preserve">Количество утвержденных схем размещения нестационарных торговых объектов с количеством не менее 9 НТО на 10 тыс. населения </t>
  </si>
  <si>
    <t xml:space="preserve">Доля закупок товаров (работ, услуг) у субъектов малого предпринимательства в совокупном годовом объеме закупок </t>
  </si>
  <si>
    <t>Сохранение маршрутной сети (в том числе  количества рейсов) в том числе:</t>
  </si>
  <si>
    <t xml:space="preserve">Ежегодное увеличение числа участников профилактических мероприятий </t>
  </si>
  <si>
    <t>% по отношению к базовому показателю</t>
  </si>
  <si>
    <t>Ежегодное увеличение численности подростков и молодежи, участвующих в различных формах самоорганизации: общественных организациях, молодежных советах, ученических и участвующих в общественно-значимых событиях Бокситогорского муниципального района</t>
  </si>
  <si>
    <t>Чел.</t>
  </si>
  <si>
    <t>Сохранение стабильного количества рабочих мест</t>
  </si>
  <si>
    <t>Достижение показателя доли участников культурно-досуговых формирований  в общей численности населения района</t>
  </si>
  <si>
    <t>% по сравнению с базовым показателем</t>
  </si>
  <si>
    <t>Сохранение количества посещений библиотек</t>
  </si>
  <si>
    <t>Соотношение средней заработной платы работников культуры (административного и основного состава) к средней по Ленинградской области в соответствии с соглашением с комитетом по культуре Ленинградской области</t>
  </si>
  <si>
    <t>Капитальный ремонт учреждений культуры</t>
  </si>
  <si>
    <t>Количество объектов</t>
  </si>
  <si>
    <t>Ежегодный ремонт объектов культурного наследия - памятников военных лет в городских и сельских поселениях Бокситогорского муниципального района</t>
  </si>
  <si>
    <t>Увеличение доли населения, систематически занимающегося физической культурой и спортом к 2022 году</t>
  </si>
  <si>
    <t>Капитальный ремонт и укрепление материально-технической базы учреждений спорта</t>
  </si>
  <si>
    <t>Соотношение между расчетной бюджетной обеспеченностью наиболее обеспеченного и наименее обеспеченного поселения</t>
  </si>
  <si>
    <t>раз</t>
  </si>
  <si>
    <t xml:space="preserve">Дотация на выравнивание уровня бюджетной обеспеченности  бюджетам поселений за 2020 год  предоставлена в полном объем. сократилось соотношение между расчетной бюджетной обеспеченностью наиболее обеспеченного и наименее обеспеченного поселения после выделения дотации </t>
  </si>
  <si>
    <t>Количество муниципальных образований, бюджеты которых утверждены с дефицитом</t>
  </si>
  <si>
    <t>Муниципальный долг по Бокситогорскому муниципальному району на 01.01.2021 года отсутствует.</t>
  </si>
  <si>
    <r>
      <t xml:space="preserve"> </t>
    </r>
    <r>
      <rPr>
        <sz val="12"/>
        <rFont val="Times New Roman"/>
        <family val="1"/>
      </rPr>
      <t>Отношение объема муниципального долга  к общему объему доходов бюджета без учета утвержденного объема безвозмездных поступлений и поступлений налоговых доходов по дополнительным нормативам отчислений</t>
    </r>
  </si>
  <si>
    <r>
      <t xml:space="preserve"> </t>
    </r>
    <r>
      <rPr>
        <sz val="12"/>
        <rFont val="Times New Roman"/>
        <family val="1"/>
      </rPr>
      <t>Отношение объема расходов на обслуживание муниципального долга к расходам бюджета за исключением обема расходов,которые осуществляются за счет субвенций,предоставляемых из бюджетов бюджетной системы РФ</t>
    </r>
  </si>
  <si>
    <r>
      <t xml:space="preserve">Создание </t>
    </r>
    <r>
      <rPr>
        <sz val="12"/>
        <color indexed="8"/>
        <rFont val="Times New Roman"/>
        <family val="1"/>
      </rPr>
      <t xml:space="preserve">(обновление) материально-технической базы для реализации основных и дополнительных общеобразовательных программ цифрового и гуманитарного профилей </t>
    </r>
  </si>
  <si>
    <t xml:space="preserve"> 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</si>
  <si>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 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</si>
  <si>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Недостижение целевого показателя обусловлено  переходом части субъектов МСП в самозанятых граждан в связи с вводом  с 1 января 2020 года в Ленинградской области специального налогового режима для самозанятых граждан. </t>
  </si>
  <si>
    <t>Тыс.чел. (нарастающим итогом)</t>
  </si>
  <si>
    <t>Строительство межпоселкового газопровода ГРС "Бокситогорск",  п. Ларьян, д. Дыми, д. Большой Двор</t>
  </si>
  <si>
    <t>Км</t>
  </si>
  <si>
    <t>Срок окончания работ перенесен на 2021 год</t>
  </si>
  <si>
    <t>Количество жителей в п. Ларьян, д. Дыми, д. Большой Двор, обеспеченных газоснабжением</t>
  </si>
  <si>
    <t>чел</t>
  </si>
  <si>
    <t>Подключение жителей возможно после ввода объекта строительства в эксплуатацию</t>
  </si>
  <si>
    <t>Муниципальная программа: "Проектирование и строительство межпоселкового газопровода "ГРС" Бокситогорск", п.Ларьян, д.Дыми, д.Большой Двор на территории Бокситогорского муниципального района" на 2019- 2021 годы</t>
  </si>
  <si>
    <t>Перевыполнение целевого показателя обусловлено  вводом  с 1 января 2020 года в Ленинградской области специального налогового режима для самозанятых граждан, легализацией статуса граждан, кто реализует свои товары и услуги физическим лицам, и переходом части субъектов МСП в самозанятых граждан.</t>
  </si>
  <si>
    <t>Степень выполнения показателя муниципальной программы (подпрограммы)</t>
  </si>
  <si>
    <t>Степень динамики показателя муниципальной программы (подпрограммы)</t>
  </si>
  <si>
    <t>Оценка достижения запланированного значения показателя муниципальной программы (подпрограммы)</t>
  </si>
  <si>
    <t xml:space="preserve">Итоговая оценка достижения показателей подпрограммы </t>
  </si>
  <si>
    <t>Оценка эффективности муниципальных программ Бокситогорского муниципального района за 2020 год</t>
  </si>
  <si>
    <t>№ п/п</t>
  </si>
  <si>
    <t>Итоговая оценка достижения показателей муниципальной программы</t>
  </si>
  <si>
    <t>Оценка степени реализации мероприятий</t>
  </si>
  <si>
    <t>Оценка степени соответствия запланированному уровню затрат</t>
  </si>
  <si>
    <t>Оценка эффективности реализации подпрограммы муниципальной программы</t>
  </si>
  <si>
    <t>Наименование программы (подпрограммы)</t>
  </si>
  <si>
    <t>Оценка эффективности муниципальной программы</t>
  </si>
  <si>
    <t>"Стимулирование экономической активности Бокситогорского муниципального района" на 2020-2022 годы</t>
  </si>
  <si>
    <t>1.1</t>
  </si>
  <si>
    <t>Развитие малого и среднего предпринимательства на территории Бокситогорского муниципального района</t>
  </si>
  <si>
    <t>1.2</t>
  </si>
  <si>
    <t>Создание условий для предоставления транспортных услуг населению</t>
  </si>
  <si>
    <t>Оценка деятельности ответственного исполнителя</t>
  </si>
  <si>
    <t>Сводный детальный план реализации МП утвержден в установленные сроки</t>
  </si>
  <si>
    <t>МП приведена в соответствие с последней редакцией бюджета БМР в срок до 31.12.2020</t>
  </si>
  <si>
    <t>Сводный детальный план реализации МП актуализирован в соответствии с последней редакцией бюджета БМР</t>
  </si>
  <si>
    <t xml:space="preserve"> "Проектирование и строительство межпоселкового газопровода "ГРС" Бокситогорск", п.Ларьян, д.Дыми, д.Большой Двор на территории Бокситогорского муниципального района" на 2019- 2021 годы</t>
  </si>
  <si>
    <t>2</t>
  </si>
  <si>
    <t>2.1</t>
  </si>
  <si>
    <t>Проектирование и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</si>
  <si>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"Развитие сельского хозяйства на территории  Бокситогорского муниципального района Ленинградской области" на 2020-2022 годы</t>
  </si>
  <si>
    <t>3</t>
  </si>
  <si>
    <t>3.1</t>
  </si>
  <si>
    <t>Развитие сельского хозяйства на территории  Бокситогорского муниципального района Ленинградской области</t>
  </si>
  <si>
    <t>Удорожание комбикормов, сокращение поголовья сельскохозяйственных животных.</t>
  </si>
  <si>
    <t>(1738+500)/1738=1,29</t>
  </si>
  <si>
    <t xml:space="preserve">"Современное образование 
в Бокситогорском муниципальном районе Ленинградской области" 
на 2020-2022 годы
в Бокситогорском муниципальном районе Ленинградской области </t>
  </si>
  <si>
    <t>4</t>
  </si>
  <si>
    <t>4.1</t>
  </si>
  <si>
    <t>4.2</t>
  </si>
  <si>
    <t>4.3</t>
  </si>
  <si>
    <t>4.4</t>
  </si>
  <si>
    <t>4.5</t>
  </si>
  <si>
    <t>4.6</t>
  </si>
  <si>
    <t>4.7</t>
  </si>
  <si>
    <t>Развитие учреждений, обеспечивающих предоставление услуг в сфере  образования Бокситогорского муниципального района</t>
  </si>
  <si>
    <t>Развитие системы оценки качества образования и информационной прозрачности системы образования Бокситогорского муниципального района</t>
  </si>
  <si>
    <t>Развитие системы отдыха, оздоровления, занятости детей, подростков и молодежи Бокситогорского муниципального района Ленинградской области</t>
  </si>
  <si>
    <t>Развитие кадрового потенциала системы образования Бокситогорского муниципального района</t>
  </si>
  <si>
    <t>Развитие дополнительного образования детей Бокситогорского муниципального района Ленинградской области</t>
  </si>
  <si>
    <t>Развитие дошкольного образования детей Бокситогорского муниципального района Ленинградской области</t>
  </si>
  <si>
    <t>Развитие начального общего, основного общего и среднего общего образования детей Бокситогорского муниципального района Ленинградской области</t>
  </si>
  <si>
    <t>Социальная поддержка отдельных категорий граждан в  Бокситогорском муниципальном районе Ленинградской области  на 2020-2022 годы.</t>
  </si>
  <si>
    <t>Развитие мер социальной поддержки отдельных категорий граждан</t>
  </si>
  <si>
    <t>5</t>
  </si>
  <si>
    <t>5.1</t>
  </si>
  <si>
    <t>5.2</t>
  </si>
  <si>
    <t>Совершенствование социальной поддержки семьи и детей</t>
  </si>
  <si>
    <t>Численность приемных семей</t>
  </si>
  <si>
    <t xml:space="preserve">Численность приемных детей-сирот </t>
  </si>
  <si>
    <t xml:space="preserve">ед. </t>
  </si>
  <si>
    <t>"Культура, молодёжная политика, физическая культура и спорт Бокситогорского муниципального района» на 2020-2022 годы</t>
  </si>
  <si>
    <t>6</t>
  </si>
  <si>
    <t>6.1</t>
  </si>
  <si>
    <t>6.2</t>
  </si>
  <si>
    <t>Молодежь Бокситогорского муниципального района</t>
  </si>
  <si>
    <t>Культура Бокситогорского муниципального района</t>
  </si>
  <si>
    <t>6.3</t>
  </si>
  <si>
    <t>Развитие физической культуры и спорта в Бокситогорском муниципальном районе</t>
  </si>
  <si>
    <t>«Управление собственностью на территории Бокситогорского муниципального района» на 2020 – 2022 годы</t>
  </si>
  <si>
    <t>Управление собственностью  Бокситогорского муниципального района</t>
  </si>
  <si>
    <t>7</t>
  </si>
  <si>
    <t>7.1</t>
  </si>
  <si>
    <t>"Управление муниципальными финансами и муниципальным долгом Бокситогорского муниципального района" на 2020-2022 годы</t>
  </si>
  <si>
    <t>Межбюджетные отношения в Бокситогорском муниципальном районе</t>
  </si>
  <si>
    <t>Управление муниципальным долгом Бокситогорского муниципального района</t>
  </si>
  <si>
    <t>"Безопасность Бокситогорского муниципального района" на 2020 – 2022  годы</t>
  </si>
  <si>
    <t>8</t>
  </si>
  <si>
    <t>8.1</t>
  </si>
  <si>
    <t>8.2</t>
  </si>
  <si>
    <t>9</t>
  </si>
  <si>
    <t>Обеспечение правопорядка и профилактика правонарушений на территории Бокситогорского муниципального района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</si>
  <si>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</t>
  </si>
  <si>
    <t>9.1</t>
  </si>
  <si>
    <t>9.2</t>
  </si>
  <si>
    <t>"Устойчивое  общественное  развитие в Бокситогорском  муниципальном  районе"  на 2020-2022 годы</t>
  </si>
  <si>
    <t>Создание условий для эффективного выполнения органами  местного самоуправления своих полномочий</t>
  </si>
  <si>
    <t>Общество и власть</t>
  </si>
  <si>
    <t>Поддержка социально ориентированных некоммерческих организаций</t>
  </si>
  <si>
    <t>Гармонизация межнациональных и межконфессиональных  отношений, профилактика экстремизма на территории Бокситогорского муниципального района</t>
  </si>
  <si>
    <t>10</t>
  </si>
  <si>
    <t>10.1</t>
  </si>
  <si>
    <t>10.2</t>
  </si>
  <si>
    <t>10.3</t>
  </si>
  <si>
    <t>10.4</t>
  </si>
  <si>
    <t>"Содержание автомобильных дорог общего пользования на территории Бокситогорского муниципального района" на 2020-2022 годы</t>
  </si>
  <si>
    <t>Содержание автомобильных дорог общего пользования на территории</t>
  </si>
  <si>
    <t>11</t>
  </si>
  <si>
    <t>11.1</t>
  </si>
  <si>
    <t>В связи с отсутствием претендентов на получение гос. поддержки. Количество желающих, заниматься сельским хозяйством в районе с кажым годом уменьшается.</t>
  </si>
  <si>
    <t>Эффективность реализации подпрограммы</t>
  </si>
  <si>
    <t>Эффективность реализации муниципальной программы</t>
  </si>
  <si>
    <t>1</t>
  </si>
  <si>
    <t>высокая</t>
  </si>
  <si>
    <t>1.3</t>
  </si>
  <si>
    <t>3.2</t>
  </si>
  <si>
    <t>средняя</t>
  </si>
  <si>
    <t>6.4</t>
  </si>
  <si>
    <t>7.2</t>
  </si>
  <si>
    <t>7.3</t>
  </si>
  <si>
    <t>7.4</t>
  </si>
  <si>
    <t>7.5</t>
  </si>
  <si>
    <t>7.6</t>
  </si>
  <si>
    <t>7.7</t>
  </si>
  <si>
    <t>удовлетворительная</t>
  </si>
  <si>
    <t>неудовлетворительная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</si>
</sst>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[$-FC19]d\ mmmm\ yyyy\ &quot;г.&quot;"/>
    <numFmt numFmtId="182" formatCode="0.0000000"/>
    <numFmt numFmtId="183" formatCode="0.000000"/>
    <numFmt numFmtId="184" formatCode="0.00000000"/>
  </numFmts>
  <fonts count="52">
    <font>
      <sz val="10"/>
      <name val="Arial Cyr"/>
      <family val="0"/>
    </font>
    <font>
      <b/>
      <sz val="12"/>
      <color indexed="6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Arial Narrow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80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180" fontId="5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180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9" fontId="0" fillId="0" borderId="0" xfId="0" applyNumberFormat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vertical="top"/>
    </xf>
    <xf numFmtId="0" fontId="3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3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1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justify" vertical="top" wrapText="1"/>
    </xf>
    <xf numFmtId="0" fontId="51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/>
    </xf>
    <xf numFmtId="9" fontId="5" fillId="0" borderId="12" xfId="0" applyNumberFormat="1" applyFont="1" applyBorder="1" applyAlignment="1">
      <alignment horizontal="center" vertical="top" wrapText="1"/>
    </xf>
    <xf numFmtId="180" fontId="5" fillId="0" borderId="11" xfId="53" applyNumberFormat="1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2" xfId="53" applyFont="1" applyBorder="1" applyAlignment="1">
      <alignment horizontal="center" vertical="top" wrapText="1"/>
      <protection/>
    </xf>
    <xf numFmtId="0" fontId="5" fillId="0" borderId="12" xfId="53" applyFont="1" applyBorder="1" applyAlignment="1">
      <alignment horizontal="left" vertical="top" wrapText="1"/>
      <protection/>
    </xf>
    <xf numFmtId="0" fontId="5" fillId="0" borderId="12" xfId="53" applyNumberFormat="1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5" fillId="0" borderId="12" xfId="53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179" fontId="5" fillId="0" borderId="10" xfId="53" applyNumberFormat="1" applyFont="1" applyBorder="1" applyAlignment="1">
      <alignment horizontal="center" vertical="top" wrapText="1"/>
      <protection/>
    </xf>
    <xf numFmtId="0" fontId="9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179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5" fillId="0" borderId="12" xfId="0" applyNumberFormat="1" applyFont="1" applyFill="1" applyBorder="1" applyAlignment="1">
      <alignment horizontal="center" vertical="top" wrapText="1"/>
    </xf>
    <xf numFmtId="49" fontId="0" fillId="0" borderId="12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49" fontId="0" fillId="0" borderId="12" xfId="0" applyNumberFormat="1" applyBorder="1" applyAlignment="1">
      <alignment/>
    </xf>
    <xf numFmtId="0" fontId="0" fillId="0" borderId="12" xfId="0" applyFill="1" applyBorder="1" applyAlignment="1">
      <alignment wrapText="1"/>
    </xf>
    <xf numFmtId="2" fontId="0" fillId="0" borderId="12" xfId="0" applyNumberFormat="1" applyFill="1" applyBorder="1" applyAlignment="1">
      <alignment/>
    </xf>
    <xf numFmtId="49" fontId="13" fillId="2" borderId="12" xfId="0" applyNumberFormat="1" applyFont="1" applyFill="1" applyBorder="1" applyAlignment="1">
      <alignment/>
    </xf>
    <xf numFmtId="0" fontId="13" fillId="2" borderId="12" xfId="0" applyFont="1" applyFill="1" applyBorder="1" applyAlignment="1">
      <alignment wrapText="1"/>
    </xf>
    <xf numFmtId="2" fontId="13" fillId="2" borderId="12" xfId="0" applyNumberFormat="1" applyFont="1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wrapText="1"/>
    </xf>
    <xf numFmtId="49" fontId="13" fillId="2" borderId="12" xfId="0" applyNumberFormat="1" applyFont="1" applyFill="1" applyBorder="1" applyAlignment="1">
      <alignment wrapText="1"/>
    </xf>
    <xf numFmtId="0" fontId="13" fillId="2" borderId="12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2" fontId="13" fillId="0" borderId="12" xfId="0" applyNumberFormat="1" applyFont="1" applyBorder="1" applyAlignment="1">
      <alignment wrapText="1"/>
    </xf>
    <xf numFmtId="0" fontId="13" fillId="0" borderId="12" xfId="0" applyFont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13" fillId="0" borderId="2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2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0" fillId="2" borderId="12" xfId="0" applyFill="1" applyBorder="1" applyAlignment="1">
      <alignment/>
    </xf>
    <xf numFmtId="0" fontId="41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1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5.125" style="0" customWidth="1"/>
    <col min="2" max="2" width="50.125" style="0" customWidth="1"/>
    <col min="3" max="3" width="15.75390625" style="120" customWidth="1"/>
    <col min="4" max="4" width="17.125" style="120" customWidth="1"/>
    <col min="5" max="5" width="14.625" style="175" customWidth="1"/>
    <col min="6" max="6" width="12.875" style="120" customWidth="1"/>
    <col min="7" max="7" width="15.75390625" style="162" customWidth="1"/>
  </cols>
  <sheetData>
    <row r="1" spans="1:6" ht="55.5" customHeight="1">
      <c r="A1" s="161" t="s">
        <v>223</v>
      </c>
      <c r="B1" s="161"/>
      <c r="C1" s="161"/>
      <c r="D1" s="161"/>
      <c r="E1" s="161"/>
      <c r="F1" s="161"/>
    </row>
    <row r="2" spans="1:7" s="96" customFormat="1" ht="105" customHeight="1">
      <c r="A2" s="49" t="s">
        <v>224</v>
      </c>
      <c r="B2" s="49" t="s">
        <v>229</v>
      </c>
      <c r="C2" s="163" t="s">
        <v>228</v>
      </c>
      <c r="D2" s="116" t="s">
        <v>314</v>
      </c>
      <c r="E2" s="164" t="s">
        <v>236</v>
      </c>
      <c r="F2" s="116" t="s">
        <v>230</v>
      </c>
      <c r="G2" s="165" t="s">
        <v>315</v>
      </c>
    </row>
    <row r="3" spans="1:7" s="168" customFormat="1" ht="15">
      <c r="A3" s="166">
        <v>1</v>
      </c>
      <c r="B3" s="166">
        <v>2</v>
      </c>
      <c r="C3" s="121">
        <v>3</v>
      </c>
      <c r="D3" s="121">
        <v>4</v>
      </c>
      <c r="E3" s="166">
        <v>5</v>
      </c>
      <c r="F3" s="121">
        <v>6</v>
      </c>
      <c r="G3" s="167">
        <v>7</v>
      </c>
    </row>
    <row r="4" spans="1:7" s="117" customFormat="1" ht="38.25">
      <c r="A4" s="118" t="s">
        <v>316</v>
      </c>
      <c r="B4" s="114" t="s">
        <v>275</v>
      </c>
      <c r="C4" s="114"/>
      <c r="D4" s="114"/>
      <c r="E4" s="169">
        <v>1</v>
      </c>
      <c r="F4" s="114">
        <v>1.02</v>
      </c>
      <c r="G4" s="114" t="s">
        <v>317</v>
      </c>
    </row>
    <row r="5" spans="1:7" s="96" customFormat="1" ht="23.25" customHeight="1">
      <c r="A5" s="103" t="s">
        <v>232</v>
      </c>
      <c r="B5" s="49" t="s">
        <v>279</v>
      </c>
      <c r="C5" s="49">
        <v>1.02</v>
      </c>
      <c r="D5" s="165" t="s">
        <v>317</v>
      </c>
      <c r="E5" s="164"/>
      <c r="F5" s="49"/>
      <c r="G5" s="165"/>
    </row>
    <row r="6" spans="1:8" ht="15">
      <c r="A6" s="110" t="s">
        <v>234</v>
      </c>
      <c r="B6" s="49" t="s">
        <v>280</v>
      </c>
      <c r="C6" s="49">
        <v>0.98</v>
      </c>
      <c r="D6" s="165" t="s">
        <v>317</v>
      </c>
      <c r="E6" s="170"/>
      <c r="F6" s="24"/>
      <c r="G6" s="171"/>
      <c r="H6" s="96"/>
    </row>
    <row r="7" spans="1:8" ht="26.25">
      <c r="A7" s="110" t="s">
        <v>318</v>
      </c>
      <c r="B7" s="49" t="s">
        <v>282</v>
      </c>
      <c r="C7" s="49">
        <v>1.02</v>
      </c>
      <c r="D7" s="165" t="s">
        <v>317</v>
      </c>
      <c r="E7" s="170"/>
      <c r="F7" s="24"/>
      <c r="G7" s="171"/>
      <c r="H7" s="96"/>
    </row>
    <row r="8" spans="1:7" ht="39">
      <c r="A8" s="113" t="s">
        <v>241</v>
      </c>
      <c r="B8" s="114" t="s">
        <v>309</v>
      </c>
      <c r="C8" s="172"/>
      <c r="D8" s="173"/>
      <c r="E8" s="169">
        <v>1</v>
      </c>
      <c r="F8" s="114">
        <v>1.01</v>
      </c>
      <c r="G8" s="173" t="s">
        <v>317</v>
      </c>
    </row>
    <row r="9" spans="1:7" ht="26.25">
      <c r="A9" s="110" t="s">
        <v>242</v>
      </c>
      <c r="B9" s="111" t="s">
        <v>310</v>
      </c>
      <c r="C9" s="24">
        <v>1</v>
      </c>
      <c r="D9" s="171" t="s">
        <v>317</v>
      </c>
      <c r="E9" s="170"/>
      <c r="F9" s="24"/>
      <c r="G9" s="171"/>
    </row>
    <row r="10" spans="1:7" s="117" customFormat="1" ht="38.25">
      <c r="A10" s="118" t="s">
        <v>245</v>
      </c>
      <c r="B10" s="114" t="s">
        <v>231</v>
      </c>
      <c r="C10" s="114"/>
      <c r="D10" s="114"/>
      <c r="E10" s="169">
        <v>1</v>
      </c>
      <c r="F10" s="114">
        <v>1</v>
      </c>
      <c r="G10" s="114" t="s">
        <v>317</v>
      </c>
    </row>
    <row r="11" spans="1:7" s="96" customFormat="1" ht="39" customHeight="1">
      <c r="A11" s="103" t="s">
        <v>246</v>
      </c>
      <c r="B11" s="49" t="s">
        <v>233</v>
      </c>
      <c r="C11" s="49">
        <v>1</v>
      </c>
      <c r="D11" s="165" t="s">
        <v>317</v>
      </c>
      <c r="E11" s="164"/>
      <c r="F11" s="49"/>
      <c r="G11" s="165"/>
    </row>
    <row r="12" spans="1:7" s="96" customFormat="1" ht="26.25">
      <c r="A12" s="103" t="s">
        <v>319</v>
      </c>
      <c r="B12" s="49" t="s">
        <v>235</v>
      </c>
      <c r="C12" s="49">
        <v>1</v>
      </c>
      <c r="D12" s="165" t="s">
        <v>317</v>
      </c>
      <c r="E12" s="164"/>
      <c r="F12" s="49"/>
      <c r="G12" s="165"/>
    </row>
    <row r="13" spans="1:7" ht="26.25">
      <c r="A13" s="113" t="s">
        <v>251</v>
      </c>
      <c r="B13" s="114" t="s">
        <v>290</v>
      </c>
      <c r="C13" s="172"/>
      <c r="D13" s="173"/>
      <c r="E13" s="169">
        <v>1</v>
      </c>
      <c r="F13" s="114">
        <v>0.99</v>
      </c>
      <c r="G13" s="173" t="s">
        <v>317</v>
      </c>
    </row>
    <row r="14" spans="1:7" ht="39">
      <c r="A14" s="110" t="s">
        <v>252</v>
      </c>
      <c r="B14" s="111" t="s">
        <v>295</v>
      </c>
      <c r="C14" s="24">
        <v>0.98</v>
      </c>
      <c r="D14" s="171" t="s">
        <v>317</v>
      </c>
      <c r="E14" s="170"/>
      <c r="F14" s="24"/>
      <c r="G14" s="171"/>
    </row>
    <row r="15" spans="1:7" ht="51.75">
      <c r="A15" s="110" t="s">
        <v>253</v>
      </c>
      <c r="B15" s="111" t="s">
        <v>296</v>
      </c>
      <c r="C15" s="24">
        <v>1</v>
      </c>
      <c r="D15" s="171" t="s">
        <v>317</v>
      </c>
      <c r="E15" s="170"/>
      <c r="F15" s="24"/>
      <c r="G15" s="171"/>
    </row>
    <row r="16" spans="1:7" s="117" customFormat="1" ht="41.25" customHeight="1">
      <c r="A16" s="118" t="s">
        <v>268</v>
      </c>
      <c r="B16" s="114" t="s">
        <v>266</v>
      </c>
      <c r="C16" s="114"/>
      <c r="D16" s="114"/>
      <c r="E16" s="169">
        <v>1</v>
      </c>
      <c r="F16" s="114">
        <v>0.96</v>
      </c>
      <c r="G16" s="114" t="s">
        <v>317</v>
      </c>
    </row>
    <row r="17" spans="1:7" s="96" customFormat="1" ht="26.25">
      <c r="A17" s="103" t="s">
        <v>269</v>
      </c>
      <c r="B17" s="49" t="s">
        <v>267</v>
      </c>
      <c r="C17" s="49">
        <v>1</v>
      </c>
      <c r="D17" s="165" t="s">
        <v>317</v>
      </c>
      <c r="E17" s="164"/>
      <c r="F17" s="49"/>
      <c r="G17" s="165"/>
    </row>
    <row r="18" spans="1:7" s="96" customFormat="1" ht="26.25">
      <c r="A18" s="103" t="s">
        <v>270</v>
      </c>
      <c r="B18" s="49" t="s">
        <v>271</v>
      </c>
      <c r="C18" s="49">
        <v>0.93</v>
      </c>
      <c r="D18" s="165" t="s">
        <v>320</v>
      </c>
      <c r="E18" s="164"/>
      <c r="F18" s="49"/>
      <c r="G18" s="165"/>
    </row>
    <row r="19" spans="1:7" ht="39.75" customHeight="1">
      <c r="A19" s="113" t="s">
        <v>276</v>
      </c>
      <c r="B19" s="114" t="s">
        <v>299</v>
      </c>
      <c r="C19" s="172"/>
      <c r="D19" s="173"/>
      <c r="E19" s="169">
        <v>1</v>
      </c>
      <c r="F19" s="114">
        <v>0.95</v>
      </c>
      <c r="G19" s="173" t="s">
        <v>317</v>
      </c>
    </row>
    <row r="20" spans="1:7" ht="30" customHeight="1">
      <c r="A20" s="110" t="s">
        <v>277</v>
      </c>
      <c r="B20" s="111" t="s">
        <v>300</v>
      </c>
      <c r="C20" s="24">
        <v>0.95</v>
      </c>
      <c r="D20" s="171" t="s">
        <v>317</v>
      </c>
      <c r="E20" s="170"/>
      <c r="F20" s="24"/>
      <c r="G20" s="171"/>
    </row>
    <row r="21" spans="1:7" ht="18" customHeight="1">
      <c r="A21" s="110" t="s">
        <v>278</v>
      </c>
      <c r="B21" s="111" t="s">
        <v>301</v>
      </c>
      <c r="C21" s="24">
        <v>1</v>
      </c>
      <c r="D21" s="171" t="s">
        <v>317</v>
      </c>
      <c r="E21" s="170"/>
      <c r="F21" s="24"/>
      <c r="G21" s="171"/>
    </row>
    <row r="22" spans="1:7" ht="26.25">
      <c r="A22" s="110" t="s">
        <v>281</v>
      </c>
      <c r="B22" s="49" t="s">
        <v>302</v>
      </c>
      <c r="C22" s="24">
        <v>1</v>
      </c>
      <c r="D22" s="171" t="s">
        <v>317</v>
      </c>
      <c r="E22" s="170"/>
      <c r="F22" s="24"/>
      <c r="G22" s="171"/>
    </row>
    <row r="23" spans="1:7" ht="51.75">
      <c r="A23" s="110" t="s">
        <v>321</v>
      </c>
      <c r="B23" s="111" t="s">
        <v>303</v>
      </c>
      <c r="C23" s="24">
        <v>0.88</v>
      </c>
      <c r="D23" s="171" t="s">
        <v>320</v>
      </c>
      <c r="E23" s="170"/>
      <c r="F23" s="24"/>
      <c r="G23" s="171"/>
    </row>
    <row r="24" spans="1:7" ht="77.25">
      <c r="A24" s="118" t="s">
        <v>285</v>
      </c>
      <c r="B24" s="114" t="s">
        <v>250</v>
      </c>
      <c r="C24" s="114"/>
      <c r="D24" s="114"/>
      <c r="E24" s="169">
        <v>0.67</v>
      </c>
      <c r="F24" s="114">
        <v>0.94</v>
      </c>
      <c r="G24" s="173" t="s">
        <v>320</v>
      </c>
    </row>
    <row r="25" spans="1:7" ht="39">
      <c r="A25" s="103" t="s">
        <v>286</v>
      </c>
      <c r="B25" s="49" t="s">
        <v>264</v>
      </c>
      <c r="C25" s="49">
        <v>0.96</v>
      </c>
      <c r="D25" s="165" t="s">
        <v>317</v>
      </c>
      <c r="E25" s="164"/>
      <c r="F25" s="49"/>
      <c r="G25" s="171"/>
    </row>
    <row r="26" spans="1:7" ht="39">
      <c r="A26" s="103" t="s">
        <v>322</v>
      </c>
      <c r="B26" s="49" t="s">
        <v>265</v>
      </c>
      <c r="C26" s="49">
        <v>0.99</v>
      </c>
      <c r="D26" s="165" t="s">
        <v>317</v>
      </c>
      <c r="E26" s="164"/>
      <c r="F26" s="49"/>
      <c r="G26" s="171"/>
    </row>
    <row r="27" spans="1:7" ht="39">
      <c r="A27" s="103" t="s">
        <v>323</v>
      </c>
      <c r="B27" s="49" t="s">
        <v>263</v>
      </c>
      <c r="C27" s="49">
        <v>0.99</v>
      </c>
      <c r="D27" s="165" t="s">
        <v>317</v>
      </c>
      <c r="E27" s="164"/>
      <c r="F27" s="49"/>
      <c r="G27" s="171"/>
    </row>
    <row r="28" spans="1:7" ht="26.25">
      <c r="A28" s="103" t="s">
        <v>324</v>
      </c>
      <c r="B28" s="49" t="s">
        <v>262</v>
      </c>
      <c r="C28" s="49">
        <v>0.99</v>
      </c>
      <c r="D28" s="165" t="s">
        <v>317</v>
      </c>
      <c r="E28" s="164"/>
      <c r="F28" s="49"/>
      <c r="G28" s="171"/>
    </row>
    <row r="29" spans="1:7" ht="39">
      <c r="A29" s="103" t="s">
        <v>325</v>
      </c>
      <c r="B29" s="49" t="s">
        <v>261</v>
      </c>
      <c r="C29" s="49">
        <v>1</v>
      </c>
      <c r="D29" s="165" t="s">
        <v>317</v>
      </c>
      <c r="E29" s="164"/>
      <c r="F29" s="49"/>
      <c r="G29" s="171"/>
    </row>
    <row r="30" spans="1:7" ht="39">
      <c r="A30" s="103" t="s">
        <v>326</v>
      </c>
      <c r="B30" s="49" t="s">
        <v>260</v>
      </c>
      <c r="C30" s="49">
        <v>0.85</v>
      </c>
      <c r="D30" s="165" t="s">
        <v>320</v>
      </c>
      <c r="E30" s="164"/>
      <c r="F30" s="49"/>
      <c r="G30" s="171"/>
    </row>
    <row r="31" spans="1:7" ht="39">
      <c r="A31" s="103" t="s">
        <v>327</v>
      </c>
      <c r="B31" s="49" t="s">
        <v>259</v>
      </c>
      <c r="C31" s="49">
        <v>1</v>
      </c>
      <c r="D31" s="165" t="s">
        <v>317</v>
      </c>
      <c r="E31" s="164"/>
      <c r="F31" s="49"/>
      <c r="G31" s="171"/>
    </row>
    <row r="32" spans="1:7" ht="39">
      <c r="A32" s="113" t="s">
        <v>291</v>
      </c>
      <c r="B32" s="114" t="s">
        <v>287</v>
      </c>
      <c r="C32" s="172"/>
      <c r="D32" s="173"/>
      <c r="E32" s="174">
        <v>0.67</v>
      </c>
      <c r="F32" s="119">
        <v>0.89</v>
      </c>
      <c r="G32" s="173" t="s">
        <v>320</v>
      </c>
    </row>
    <row r="33" spans="1:8" ht="26.25">
      <c r="A33" s="110" t="s">
        <v>292</v>
      </c>
      <c r="B33" s="111" t="s">
        <v>288</v>
      </c>
      <c r="C33" s="49">
        <v>0.87</v>
      </c>
      <c r="D33" s="165" t="s">
        <v>320</v>
      </c>
      <c r="E33" s="170"/>
      <c r="F33" s="24"/>
      <c r="G33" s="171"/>
      <c r="H33" s="96"/>
    </row>
    <row r="34" spans="1:7" ht="26.25">
      <c r="A34" s="110" t="s">
        <v>293</v>
      </c>
      <c r="B34" s="111" t="s">
        <v>289</v>
      </c>
      <c r="C34" s="24">
        <v>1</v>
      </c>
      <c r="D34" s="171" t="s">
        <v>317</v>
      </c>
      <c r="E34" s="170"/>
      <c r="F34" s="24"/>
      <c r="G34" s="171"/>
    </row>
    <row r="35" spans="1:7" ht="39">
      <c r="A35" s="113" t="s">
        <v>294</v>
      </c>
      <c r="B35" s="114" t="s">
        <v>283</v>
      </c>
      <c r="C35" s="172"/>
      <c r="D35" s="173"/>
      <c r="E35" s="174">
        <v>1</v>
      </c>
      <c r="F35" s="119">
        <v>0.88</v>
      </c>
      <c r="G35" s="173" t="s">
        <v>320</v>
      </c>
    </row>
    <row r="36" spans="1:8" ht="30">
      <c r="A36" s="110" t="s">
        <v>297</v>
      </c>
      <c r="B36" s="49" t="s">
        <v>284</v>
      </c>
      <c r="C36" s="49">
        <v>0.84</v>
      </c>
      <c r="D36" s="165" t="s">
        <v>328</v>
      </c>
      <c r="E36" s="170"/>
      <c r="F36" s="24"/>
      <c r="G36" s="171"/>
      <c r="H36" s="96"/>
    </row>
    <row r="37" spans="1:7" s="117" customFormat="1" ht="38.25">
      <c r="A37" s="118" t="s">
        <v>304</v>
      </c>
      <c r="B37" s="114" t="s">
        <v>244</v>
      </c>
      <c r="C37" s="114"/>
      <c r="D37" s="114"/>
      <c r="E37" s="169">
        <v>0.67</v>
      </c>
      <c r="F37" s="114">
        <v>0.81</v>
      </c>
      <c r="G37" s="114" t="s">
        <v>328</v>
      </c>
    </row>
    <row r="38" spans="1:7" s="96" customFormat="1" ht="39">
      <c r="A38" s="103" t="s">
        <v>305</v>
      </c>
      <c r="B38" s="49" t="s">
        <v>247</v>
      </c>
      <c r="C38" s="49">
        <v>0.874</v>
      </c>
      <c r="D38" s="165" t="s">
        <v>328</v>
      </c>
      <c r="E38" s="164"/>
      <c r="F38" s="49"/>
      <c r="G38" s="165"/>
    </row>
    <row r="39" spans="1:7" s="117" customFormat="1" ht="69" customHeight="1">
      <c r="A39" s="118" t="s">
        <v>311</v>
      </c>
      <c r="B39" s="114" t="s">
        <v>240</v>
      </c>
      <c r="C39" s="114"/>
      <c r="D39" s="114"/>
      <c r="E39" s="169">
        <v>0.67</v>
      </c>
      <c r="F39" s="114">
        <v>0.58</v>
      </c>
      <c r="G39" s="114" t="s">
        <v>329</v>
      </c>
    </row>
    <row r="40" spans="1:7" s="96" customFormat="1" ht="51.75">
      <c r="A40" s="103" t="s">
        <v>312</v>
      </c>
      <c r="B40" s="49" t="s">
        <v>243</v>
      </c>
      <c r="C40" s="49">
        <v>0.678</v>
      </c>
      <c r="D40" s="165" t="s">
        <v>329</v>
      </c>
      <c r="E40" s="164"/>
      <c r="F40" s="49"/>
      <c r="G40" s="165"/>
    </row>
    <row r="41" ht="15">
      <c r="A41" s="9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="95" zoomScaleNormal="95" zoomScalePageLayoutView="0" workbookViewId="0" topLeftCell="A1">
      <selection activeCell="A11" sqref="A11:IV11"/>
    </sheetView>
  </sheetViews>
  <sheetFormatPr defaultColWidth="9.00390625" defaultRowHeight="12.75"/>
  <cols>
    <col min="1" max="1" width="12.625" style="0" customWidth="1"/>
    <col min="2" max="2" width="35.00390625" style="0" customWidth="1"/>
    <col min="3" max="3" width="18.00390625" style="0" customWidth="1"/>
    <col min="4" max="4" width="17.75390625" style="0" customWidth="1"/>
    <col min="5" max="5" width="10.75390625" style="0" customWidth="1"/>
    <col min="6" max="6" width="12.625" style="0" customWidth="1"/>
    <col min="7" max="7" width="29.875" style="0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7" ht="38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5.75" hidden="1">
      <c r="A3" s="15"/>
      <c r="B3" s="15"/>
      <c r="C3" s="15"/>
      <c r="D3" s="15"/>
      <c r="E3" s="15"/>
      <c r="F3" s="15"/>
      <c r="G3" s="15"/>
    </row>
    <row r="4" spans="1:10" ht="78.75" customHeight="1">
      <c r="A4" s="126" t="s">
        <v>0</v>
      </c>
      <c r="B4" s="126" t="s">
        <v>2</v>
      </c>
      <c r="C4" s="126" t="s">
        <v>3</v>
      </c>
      <c r="D4" s="129" t="s">
        <v>4</v>
      </c>
      <c r="E4" s="130"/>
      <c r="F4" s="131"/>
      <c r="G4" s="126" t="s">
        <v>8</v>
      </c>
      <c r="H4" s="134" t="s">
        <v>219</v>
      </c>
      <c r="I4" s="134" t="s">
        <v>220</v>
      </c>
      <c r="J4" s="134" t="s">
        <v>221</v>
      </c>
    </row>
    <row r="5" spans="1:10" ht="67.5" customHeight="1">
      <c r="A5" s="127"/>
      <c r="B5" s="127"/>
      <c r="C5" s="127"/>
      <c r="D5" s="132" t="s">
        <v>155</v>
      </c>
      <c r="E5" s="129" t="s">
        <v>5</v>
      </c>
      <c r="F5" s="131"/>
      <c r="G5" s="127"/>
      <c r="H5" s="134"/>
      <c r="I5" s="134"/>
      <c r="J5" s="134"/>
    </row>
    <row r="6" spans="1:10" ht="33.75" customHeight="1">
      <c r="A6" s="128"/>
      <c r="B6" s="128"/>
      <c r="C6" s="128"/>
      <c r="D6" s="133"/>
      <c r="E6" s="18" t="s">
        <v>6</v>
      </c>
      <c r="F6" s="12" t="s">
        <v>7</v>
      </c>
      <c r="G6" s="128"/>
      <c r="H6" s="134"/>
      <c r="I6" s="134"/>
      <c r="J6" s="134"/>
    </row>
    <row r="7" spans="1:10" ht="15.75">
      <c r="A7" s="54">
        <v>1</v>
      </c>
      <c r="B7" s="54">
        <v>2</v>
      </c>
      <c r="C7" s="54">
        <v>3</v>
      </c>
      <c r="D7" s="18">
        <v>4</v>
      </c>
      <c r="E7" s="54">
        <v>5</v>
      </c>
      <c r="F7" s="54">
        <v>6</v>
      </c>
      <c r="G7" s="54">
        <v>7</v>
      </c>
      <c r="H7" s="98"/>
      <c r="I7" s="24"/>
      <c r="J7" s="24"/>
    </row>
    <row r="8" spans="1:10" ht="23.25" customHeight="1">
      <c r="A8" s="14">
        <v>1</v>
      </c>
      <c r="B8" s="138" t="s">
        <v>38</v>
      </c>
      <c r="C8" s="139"/>
      <c r="D8" s="139"/>
      <c r="E8" s="139"/>
      <c r="F8" s="139"/>
      <c r="G8" s="140"/>
      <c r="H8" s="98"/>
      <c r="I8" s="24"/>
      <c r="J8" s="24"/>
    </row>
    <row r="9" spans="1:10" s="1" customFormat="1" ht="51.75" customHeight="1">
      <c r="A9" s="12">
        <v>2</v>
      </c>
      <c r="B9" s="144" t="s">
        <v>39</v>
      </c>
      <c r="C9" s="145"/>
      <c r="D9" s="145"/>
      <c r="E9" s="145"/>
      <c r="F9" s="145"/>
      <c r="G9" s="146"/>
      <c r="H9" s="98"/>
      <c r="I9" s="24"/>
      <c r="J9" s="24"/>
    </row>
    <row r="10" spans="1:10" ht="81.75" customHeight="1">
      <c r="A10" s="10">
        <v>3</v>
      </c>
      <c r="B10" s="10" t="s">
        <v>10</v>
      </c>
      <c r="C10" s="11" t="s">
        <v>11</v>
      </c>
      <c r="D10" s="13">
        <v>100</v>
      </c>
      <c r="E10" s="13">
        <v>100</v>
      </c>
      <c r="F10" s="13">
        <v>100</v>
      </c>
      <c r="G10" s="10"/>
      <c r="H10" s="99">
        <f>F10/E10</f>
        <v>1</v>
      </c>
      <c r="I10" s="101">
        <f>F10/D10</f>
        <v>1</v>
      </c>
      <c r="J10" s="101">
        <f>H10*I10</f>
        <v>1</v>
      </c>
    </row>
    <row r="11" spans="1:10" ht="24" customHeight="1">
      <c r="A11" s="10"/>
      <c r="B11" s="135" t="s">
        <v>222</v>
      </c>
      <c r="C11" s="136"/>
      <c r="D11" s="136"/>
      <c r="E11" s="136"/>
      <c r="F11" s="136"/>
      <c r="G11" s="137"/>
      <c r="H11" s="99"/>
      <c r="I11" s="101"/>
      <c r="J11" s="102">
        <f>J10</f>
        <v>1</v>
      </c>
    </row>
    <row r="12" spans="1:7" s="3" customFormat="1" ht="64.5" customHeight="1">
      <c r="A12" s="14">
        <v>4</v>
      </c>
      <c r="B12" s="138" t="s">
        <v>40</v>
      </c>
      <c r="C12" s="139"/>
      <c r="D12" s="139"/>
      <c r="E12" s="139"/>
      <c r="F12" s="139"/>
      <c r="G12" s="140"/>
    </row>
    <row r="13" spans="1:10" s="1" customFormat="1" ht="84" customHeight="1">
      <c r="A13" s="12">
        <v>5</v>
      </c>
      <c r="B13" s="19" t="s">
        <v>12</v>
      </c>
      <c r="C13" s="11" t="s">
        <v>11</v>
      </c>
      <c r="D13" s="9">
        <v>82</v>
      </c>
      <c r="E13" s="9">
        <v>83</v>
      </c>
      <c r="F13" s="12">
        <v>83</v>
      </c>
      <c r="G13" s="12"/>
      <c r="H13" s="99">
        <f>F13/E13</f>
        <v>1</v>
      </c>
      <c r="I13" s="101">
        <f>F13/D13</f>
        <v>1.0121951219512195</v>
      </c>
      <c r="J13" s="101">
        <f>H13*I13</f>
        <v>1.0121951219512195</v>
      </c>
    </row>
    <row r="14" spans="1:10" s="1" customFormat="1" ht="87" customHeight="1">
      <c r="A14" s="12">
        <v>6</v>
      </c>
      <c r="B14" s="12" t="s">
        <v>13</v>
      </c>
      <c r="C14" s="11" t="s">
        <v>11</v>
      </c>
      <c r="D14" s="12">
        <v>100</v>
      </c>
      <c r="E14" s="22">
        <v>100</v>
      </c>
      <c r="F14" s="12">
        <v>100</v>
      </c>
      <c r="G14" s="12"/>
      <c r="H14" s="99">
        <f>F14/E14</f>
        <v>1</v>
      </c>
      <c r="I14" s="101">
        <f>F14/D14</f>
        <v>1</v>
      </c>
      <c r="J14" s="101">
        <f>H14*I14</f>
        <v>1</v>
      </c>
    </row>
    <row r="15" spans="1:11" ht="55.5" customHeight="1">
      <c r="A15" s="10">
        <v>7</v>
      </c>
      <c r="B15" s="19" t="s">
        <v>14</v>
      </c>
      <c r="C15" s="11" t="s">
        <v>11</v>
      </c>
      <c r="D15" s="11">
        <v>80</v>
      </c>
      <c r="E15" s="11">
        <v>95</v>
      </c>
      <c r="F15" s="11">
        <v>95</v>
      </c>
      <c r="G15" s="20"/>
      <c r="H15" s="99">
        <f>F15/E15</f>
        <v>1</v>
      </c>
      <c r="I15" s="101">
        <v>1.1</v>
      </c>
      <c r="J15" s="101">
        <f>H15*I15</f>
        <v>1.1</v>
      </c>
      <c r="K15" s="95">
        <f>F15/D15</f>
        <v>1.1875</v>
      </c>
    </row>
    <row r="16" spans="1:10" s="3" customFormat="1" ht="84.75" customHeight="1">
      <c r="A16" s="17">
        <v>8</v>
      </c>
      <c r="B16" s="21" t="s">
        <v>15</v>
      </c>
      <c r="C16" s="11" t="s">
        <v>11</v>
      </c>
      <c r="D16" s="17">
        <v>100</v>
      </c>
      <c r="E16" s="17">
        <v>100</v>
      </c>
      <c r="F16" s="17">
        <v>100</v>
      </c>
      <c r="G16" s="14"/>
      <c r="H16" s="99">
        <f>F16/E16</f>
        <v>1</v>
      </c>
      <c r="I16" s="101">
        <f>F16/D16</f>
        <v>1</v>
      </c>
      <c r="J16" s="101">
        <f>H16*I16</f>
        <v>1</v>
      </c>
    </row>
    <row r="17" spans="1:10" ht="86.25" customHeight="1">
      <c r="A17" s="12">
        <v>9</v>
      </c>
      <c r="B17" s="12" t="s">
        <v>16</v>
      </c>
      <c r="C17" s="11" t="s">
        <v>11</v>
      </c>
      <c r="D17" s="12">
        <v>100</v>
      </c>
      <c r="E17" s="12">
        <v>100</v>
      </c>
      <c r="F17" s="12">
        <v>100</v>
      </c>
      <c r="G17" s="12"/>
      <c r="H17" s="99">
        <f>F17/E17</f>
        <v>1</v>
      </c>
      <c r="I17" s="101">
        <f>F17/D17</f>
        <v>1</v>
      </c>
      <c r="J17" s="101">
        <f>H17*I17</f>
        <v>1</v>
      </c>
    </row>
    <row r="18" spans="1:10" ht="24" customHeight="1">
      <c r="A18" s="10"/>
      <c r="B18" s="135" t="s">
        <v>222</v>
      </c>
      <c r="C18" s="136"/>
      <c r="D18" s="136"/>
      <c r="E18" s="136"/>
      <c r="F18" s="136"/>
      <c r="G18" s="137"/>
      <c r="H18" s="99"/>
      <c r="I18" s="101"/>
      <c r="J18" s="102">
        <f>(J16+J17)/2</f>
        <v>1</v>
      </c>
    </row>
  </sheetData>
  <sheetProtection/>
  <mergeCells count="16">
    <mergeCell ref="H4:H6"/>
    <mergeCell ref="I4:I6"/>
    <mergeCell ref="J4:J6"/>
    <mergeCell ref="B11:G11"/>
    <mergeCell ref="B18:G18"/>
    <mergeCell ref="B9:G9"/>
    <mergeCell ref="A2:G2"/>
    <mergeCell ref="B4:B6"/>
    <mergeCell ref="C4:C6"/>
    <mergeCell ref="E5:F5"/>
    <mergeCell ref="B12:G12"/>
    <mergeCell ref="D4:F4"/>
    <mergeCell ref="D5:D6"/>
    <mergeCell ref="A4:A6"/>
    <mergeCell ref="G4:G6"/>
    <mergeCell ref="B8:G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1">
      <selection activeCell="B24" sqref="B24"/>
    </sheetView>
  </sheetViews>
  <sheetFormatPr defaultColWidth="9.00390625" defaultRowHeight="12.75"/>
  <cols>
    <col min="2" max="2" width="42.125" style="0" customWidth="1"/>
    <col min="3" max="3" width="11.875" style="0" customWidth="1"/>
    <col min="4" max="4" width="17.75390625" style="0" customWidth="1"/>
    <col min="5" max="5" width="15.125" style="0" customWidth="1"/>
    <col min="6" max="6" width="16.125" style="0" customWidth="1"/>
    <col min="7" max="7" width="19.75390625" style="0" customWidth="1"/>
    <col min="10" max="10" width="13.125" style="0" bestFit="1" customWidth="1"/>
  </cols>
  <sheetData>
    <row r="1" spans="1:8" ht="37.5" customHeight="1">
      <c r="A1" s="124" t="s">
        <v>1</v>
      </c>
      <c r="B1" s="125"/>
      <c r="C1" s="125"/>
      <c r="D1" s="125"/>
      <c r="E1" s="125"/>
      <c r="F1" s="125"/>
      <c r="G1" s="125"/>
      <c r="H1" s="2"/>
    </row>
    <row r="2" spans="1:8" ht="15.75">
      <c r="A2" s="15"/>
      <c r="B2" s="15"/>
      <c r="C2" s="15"/>
      <c r="D2" s="15"/>
      <c r="E2" s="15"/>
      <c r="F2" s="15"/>
      <c r="G2" s="15"/>
      <c r="H2" s="2"/>
    </row>
    <row r="3" spans="1:10" ht="51" customHeight="1">
      <c r="A3" s="126" t="s">
        <v>0</v>
      </c>
      <c r="B3" s="126" t="s">
        <v>2</v>
      </c>
      <c r="C3" s="126" t="s">
        <v>3</v>
      </c>
      <c r="D3" s="129" t="s">
        <v>4</v>
      </c>
      <c r="E3" s="130"/>
      <c r="F3" s="131"/>
      <c r="G3" s="126" t="s">
        <v>8</v>
      </c>
      <c r="H3" s="134" t="s">
        <v>219</v>
      </c>
      <c r="I3" s="134" t="s">
        <v>220</v>
      </c>
      <c r="J3" s="134" t="s">
        <v>221</v>
      </c>
    </row>
    <row r="4" spans="1:10" ht="52.5" customHeight="1">
      <c r="A4" s="127"/>
      <c r="B4" s="127"/>
      <c r="C4" s="127"/>
      <c r="D4" s="132" t="s">
        <v>18</v>
      </c>
      <c r="E4" s="129" t="s">
        <v>5</v>
      </c>
      <c r="F4" s="131"/>
      <c r="G4" s="127"/>
      <c r="H4" s="134"/>
      <c r="I4" s="134"/>
      <c r="J4" s="134"/>
    </row>
    <row r="5" spans="1:10" ht="31.5" customHeight="1">
      <c r="A5" s="128"/>
      <c r="B5" s="128"/>
      <c r="C5" s="128"/>
      <c r="D5" s="133"/>
      <c r="E5" s="18" t="s">
        <v>6</v>
      </c>
      <c r="F5" s="12" t="s">
        <v>7</v>
      </c>
      <c r="G5" s="128"/>
      <c r="H5" s="134"/>
      <c r="I5" s="134"/>
      <c r="J5" s="134"/>
    </row>
    <row r="6" spans="1:10" ht="15.75">
      <c r="A6" s="54">
        <v>1</v>
      </c>
      <c r="B6" s="54">
        <v>2</v>
      </c>
      <c r="C6" s="54">
        <v>3</v>
      </c>
      <c r="D6" s="18">
        <v>4</v>
      </c>
      <c r="E6" s="54">
        <v>5</v>
      </c>
      <c r="F6" s="54">
        <v>6</v>
      </c>
      <c r="G6" s="54">
        <v>7</v>
      </c>
      <c r="H6" s="98"/>
      <c r="I6" s="24"/>
      <c r="J6" s="24"/>
    </row>
    <row r="7" spans="1:10" ht="35.25" customHeight="1">
      <c r="A7" s="14">
        <v>1</v>
      </c>
      <c r="B7" s="138" t="s">
        <v>43</v>
      </c>
      <c r="C7" s="139"/>
      <c r="D7" s="139"/>
      <c r="E7" s="139"/>
      <c r="F7" s="139"/>
      <c r="G7" s="140"/>
      <c r="H7" s="98"/>
      <c r="I7" s="24"/>
      <c r="J7" s="24"/>
    </row>
    <row r="8" spans="1:10" ht="46.5" customHeight="1">
      <c r="A8" s="12">
        <v>2</v>
      </c>
      <c r="B8" s="144" t="s">
        <v>42</v>
      </c>
      <c r="C8" s="145"/>
      <c r="D8" s="145"/>
      <c r="E8" s="145"/>
      <c r="F8" s="145"/>
      <c r="G8" s="146"/>
      <c r="H8" s="98"/>
      <c r="I8" s="24"/>
      <c r="J8" s="24"/>
    </row>
    <row r="9" spans="1:10" ht="52.5" customHeight="1">
      <c r="A9" s="12">
        <v>3</v>
      </c>
      <c r="B9" s="36" t="s">
        <v>156</v>
      </c>
      <c r="C9" s="13" t="s">
        <v>157</v>
      </c>
      <c r="D9" s="12">
        <v>1</v>
      </c>
      <c r="E9" s="12">
        <v>2</v>
      </c>
      <c r="F9" s="12">
        <v>2</v>
      </c>
      <c r="G9" s="12"/>
      <c r="H9" s="98">
        <f>F9/E9</f>
        <v>1</v>
      </c>
      <c r="I9" s="24">
        <v>1.1</v>
      </c>
      <c r="J9" s="24">
        <v>1</v>
      </c>
    </row>
    <row r="10" spans="1:10" ht="52.5" customHeight="1">
      <c r="A10" s="12">
        <v>4</v>
      </c>
      <c r="B10" s="36" t="s">
        <v>158</v>
      </c>
      <c r="C10" s="12" t="s">
        <v>157</v>
      </c>
      <c r="D10" s="12">
        <v>1</v>
      </c>
      <c r="E10" s="12">
        <v>2</v>
      </c>
      <c r="F10" s="12">
        <v>2</v>
      </c>
      <c r="G10" s="12"/>
      <c r="H10" s="98">
        <f aca="true" t="shared" si="0" ref="H10:H30">F10/E10</f>
        <v>1</v>
      </c>
      <c r="I10" s="24">
        <v>1.1</v>
      </c>
      <c r="J10" s="17">
        <v>1</v>
      </c>
    </row>
    <row r="11" spans="1:10" ht="52.5" customHeight="1">
      <c r="A11" s="12">
        <v>5</v>
      </c>
      <c r="B11" s="36" t="s">
        <v>159</v>
      </c>
      <c r="C11" s="12" t="s">
        <v>157</v>
      </c>
      <c r="D11" s="12">
        <v>278</v>
      </c>
      <c r="E11" s="12">
        <v>293</v>
      </c>
      <c r="F11" s="12">
        <v>295</v>
      </c>
      <c r="G11" s="12"/>
      <c r="H11" s="99">
        <f t="shared" si="0"/>
        <v>1.006825938566553</v>
      </c>
      <c r="I11" s="100">
        <f aca="true" t="shared" si="1" ref="I11:I20">F11/D11</f>
        <v>1.0611510791366907</v>
      </c>
      <c r="J11" s="24">
        <v>1</v>
      </c>
    </row>
    <row r="12" spans="1:10" ht="52.5" customHeight="1">
      <c r="A12" s="12">
        <v>6</v>
      </c>
      <c r="B12" s="72" t="s">
        <v>160</v>
      </c>
      <c r="C12" s="12" t="s">
        <v>157</v>
      </c>
      <c r="D12" s="12">
        <v>2</v>
      </c>
      <c r="E12" s="12">
        <v>2</v>
      </c>
      <c r="F12" s="12">
        <v>2</v>
      </c>
      <c r="G12" s="12"/>
      <c r="H12" s="98">
        <f>F12/E12</f>
        <v>1</v>
      </c>
      <c r="I12" s="24">
        <f t="shared" si="1"/>
        <v>1</v>
      </c>
      <c r="J12" s="24">
        <v>1</v>
      </c>
    </row>
    <row r="13" spans="1:10" ht="52.5" customHeight="1">
      <c r="A13" s="12">
        <v>7</v>
      </c>
      <c r="B13" s="72" t="s">
        <v>161</v>
      </c>
      <c r="C13" s="12" t="s">
        <v>157</v>
      </c>
      <c r="D13" s="12">
        <v>120</v>
      </c>
      <c r="E13" s="12">
        <v>120</v>
      </c>
      <c r="F13" s="12">
        <v>129</v>
      </c>
      <c r="G13" s="12"/>
      <c r="H13" s="99">
        <f t="shared" si="0"/>
        <v>1.075</v>
      </c>
      <c r="I13" s="100">
        <f t="shared" si="1"/>
        <v>1.075</v>
      </c>
      <c r="J13" s="24">
        <v>1</v>
      </c>
    </row>
    <row r="14" spans="1:10" ht="52.5" customHeight="1">
      <c r="A14" s="12">
        <v>8</v>
      </c>
      <c r="B14" s="72" t="s">
        <v>162</v>
      </c>
      <c r="C14" s="12" t="s">
        <v>157</v>
      </c>
      <c r="D14" s="12">
        <v>1</v>
      </c>
      <c r="E14" s="12">
        <v>1</v>
      </c>
      <c r="F14" s="12">
        <v>1</v>
      </c>
      <c r="G14" s="12"/>
      <c r="H14" s="99">
        <f t="shared" si="0"/>
        <v>1</v>
      </c>
      <c r="I14" s="24">
        <f t="shared" si="1"/>
        <v>1</v>
      </c>
      <c r="J14" s="24">
        <v>1</v>
      </c>
    </row>
    <row r="15" spans="1:10" ht="52.5" customHeight="1">
      <c r="A15" s="12">
        <v>9</v>
      </c>
      <c r="B15" s="72" t="s">
        <v>163</v>
      </c>
      <c r="C15" s="12" t="s">
        <v>164</v>
      </c>
      <c r="D15" s="12">
        <v>10</v>
      </c>
      <c r="E15" s="12">
        <v>11</v>
      </c>
      <c r="F15" s="12">
        <v>11</v>
      </c>
      <c r="G15" s="12"/>
      <c r="H15" s="99">
        <f t="shared" si="0"/>
        <v>1</v>
      </c>
      <c r="I15" s="24">
        <f t="shared" si="1"/>
        <v>1.1</v>
      </c>
      <c r="J15" s="24">
        <v>1</v>
      </c>
    </row>
    <row r="16" spans="1:10" ht="52.5" customHeight="1">
      <c r="A16" s="12">
        <v>10</v>
      </c>
      <c r="B16" s="36" t="s">
        <v>165</v>
      </c>
      <c r="C16" s="12" t="s">
        <v>166</v>
      </c>
      <c r="D16" s="12">
        <v>10</v>
      </c>
      <c r="E16" s="12">
        <v>10</v>
      </c>
      <c r="F16" s="12">
        <v>10</v>
      </c>
      <c r="G16" s="12"/>
      <c r="H16" s="99">
        <f t="shared" si="0"/>
        <v>1</v>
      </c>
      <c r="I16" s="24">
        <f t="shared" si="1"/>
        <v>1</v>
      </c>
      <c r="J16" s="24">
        <v>1</v>
      </c>
    </row>
    <row r="17" spans="1:10" ht="52.5" customHeight="1">
      <c r="A17" s="12">
        <v>11</v>
      </c>
      <c r="B17" s="36" t="s">
        <v>167</v>
      </c>
      <c r="C17" s="12" t="s">
        <v>157</v>
      </c>
      <c r="D17" s="12">
        <v>1</v>
      </c>
      <c r="E17" s="12">
        <v>1</v>
      </c>
      <c r="F17" s="12">
        <v>1</v>
      </c>
      <c r="G17" s="12"/>
      <c r="H17" s="99">
        <f t="shared" si="0"/>
        <v>1</v>
      </c>
      <c r="I17" s="24">
        <f t="shared" si="1"/>
        <v>1</v>
      </c>
      <c r="J17" s="24">
        <v>1</v>
      </c>
    </row>
    <row r="18" spans="1:10" ht="52.5" customHeight="1">
      <c r="A18" s="12">
        <v>12</v>
      </c>
      <c r="B18" s="73" t="s">
        <v>168</v>
      </c>
      <c r="C18" s="12" t="s">
        <v>169</v>
      </c>
      <c r="D18" s="12">
        <v>49.1</v>
      </c>
      <c r="E18" s="12">
        <v>49.1</v>
      </c>
      <c r="F18" s="12">
        <v>49.1</v>
      </c>
      <c r="G18" s="12"/>
      <c r="H18" s="99">
        <f t="shared" si="0"/>
        <v>1</v>
      </c>
      <c r="I18" s="24">
        <f t="shared" si="1"/>
        <v>1</v>
      </c>
      <c r="J18" s="24">
        <v>1</v>
      </c>
    </row>
    <row r="19" spans="1:10" ht="52.5" customHeight="1">
      <c r="A19" s="12">
        <v>13</v>
      </c>
      <c r="B19" s="73" t="s">
        <v>170</v>
      </c>
      <c r="C19" s="12" t="s">
        <v>157</v>
      </c>
      <c r="D19" s="12">
        <v>23.7</v>
      </c>
      <c r="E19" s="12">
        <v>25.4</v>
      </c>
      <c r="F19" s="12">
        <v>23.4</v>
      </c>
      <c r="G19" s="41" t="s">
        <v>209</v>
      </c>
      <c r="H19" s="99">
        <f t="shared" si="0"/>
        <v>0.9212598425196851</v>
      </c>
      <c r="I19" s="100">
        <f t="shared" si="1"/>
        <v>0.9873417721518987</v>
      </c>
      <c r="J19" s="24">
        <v>0.92</v>
      </c>
    </row>
    <row r="20" spans="1:10" ht="52.5" customHeight="1">
      <c r="A20" s="12">
        <v>14</v>
      </c>
      <c r="B20" s="73" t="s">
        <v>171</v>
      </c>
      <c r="C20" s="12" t="s">
        <v>172</v>
      </c>
      <c r="D20" s="12">
        <v>4</v>
      </c>
      <c r="E20" s="12">
        <v>4.1</v>
      </c>
      <c r="F20" s="12">
        <v>4.1</v>
      </c>
      <c r="G20" s="12"/>
      <c r="H20" s="99">
        <f t="shared" si="0"/>
        <v>1</v>
      </c>
      <c r="I20" s="100">
        <f t="shared" si="1"/>
        <v>1.025</v>
      </c>
      <c r="J20" s="24">
        <v>1</v>
      </c>
    </row>
    <row r="21" spans="1:10" ht="52.5" customHeight="1">
      <c r="A21" s="12">
        <v>15</v>
      </c>
      <c r="B21" s="74" t="s">
        <v>173</v>
      </c>
      <c r="C21" s="12" t="s">
        <v>210</v>
      </c>
      <c r="D21" s="12" t="s">
        <v>110</v>
      </c>
      <c r="E21" s="12">
        <v>0.1</v>
      </c>
      <c r="F21" s="12">
        <v>0.5</v>
      </c>
      <c r="G21" s="41" t="s">
        <v>218</v>
      </c>
      <c r="H21" s="99">
        <f t="shared" si="0"/>
        <v>5</v>
      </c>
      <c r="I21" s="24"/>
      <c r="J21" s="24">
        <v>1</v>
      </c>
    </row>
    <row r="22" spans="1:10" ht="52.5" customHeight="1">
      <c r="A22" s="12">
        <v>16</v>
      </c>
      <c r="B22" s="73" t="s">
        <v>174</v>
      </c>
      <c r="C22" s="12" t="s">
        <v>175</v>
      </c>
      <c r="D22" s="12">
        <v>80</v>
      </c>
      <c r="E22" s="12">
        <v>114</v>
      </c>
      <c r="F22" s="12">
        <v>114</v>
      </c>
      <c r="G22" s="12"/>
      <c r="H22" s="99">
        <f t="shared" si="0"/>
        <v>1</v>
      </c>
      <c r="I22" s="100">
        <v>1.1</v>
      </c>
      <c r="J22" s="17">
        <v>1</v>
      </c>
    </row>
    <row r="23" spans="1:10" ht="59.25" customHeight="1">
      <c r="A23" s="12">
        <v>17</v>
      </c>
      <c r="B23" s="12" t="s">
        <v>176</v>
      </c>
      <c r="C23" s="12" t="s">
        <v>175</v>
      </c>
      <c r="D23" s="12">
        <v>14</v>
      </c>
      <c r="E23" s="12">
        <v>57</v>
      </c>
      <c r="F23" s="12">
        <v>57</v>
      </c>
      <c r="G23" s="12"/>
      <c r="H23" s="99">
        <f t="shared" si="0"/>
        <v>1</v>
      </c>
      <c r="I23" s="100">
        <v>1.1</v>
      </c>
      <c r="J23" s="17">
        <v>1</v>
      </c>
    </row>
    <row r="24" spans="1:10" ht="168" customHeight="1">
      <c r="A24" s="12">
        <v>18</v>
      </c>
      <c r="B24" s="73" t="s">
        <v>177</v>
      </c>
      <c r="C24" s="12" t="s">
        <v>175</v>
      </c>
      <c r="D24" s="12">
        <v>43</v>
      </c>
      <c r="E24" s="12">
        <v>88</v>
      </c>
      <c r="F24" s="12">
        <v>88</v>
      </c>
      <c r="G24" s="12"/>
      <c r="H24" s="99">
        <f t="shared" si="0"/>
        <v>1</v>
      </c>
      <c r="I24" s="100">
        <v>1.1</v>
      </c>
      <c r="J24" s="17">
        <v>1</v>
      </c>
    </row>
    <row r="25" spans="1:10" ht="89.25" customHeight="1">
      <c r="A25" s="12">
        <v>19</v>
      </c>
      <c r="B25" s="74" t="s">
        <v>178</v>
      </c>
      <c r="C25" s="12" t="s">
        <v>175</v>
      </c>
      <c r="D25" s="12">
        <v>236</v>
      </c>
      <c r="E25" s="12">
        <v>486</v>
      </c>
      <c r="F25" s="12">
        <v>486</v>
      </c>
      <c r="G25" s="12"/>
      <c r="H25" s="99">
        <f t="shared" si="0"/>
        <v>1</v>
      </c>
      <c r="I25" s="100">
        <v>1.1</v>
      </c>
      <c r="J25" s="17">
        <v>1</v>
      </c>
    </row>
    <row r="26" spans="1:10" ht="100.5" customHeight="1">
      <c r="A26" s="12">
        <v>20</v>
      </c>
      <c r="B26" s="74" t="s">
        <v>179</v>
      </c>
      <c r="C26" s="12" t="s">
        <v>175</v>
      </c>
      <c r="D26" s="12">
        <v>4</v>
      </c>
      <c r="E26" s="12">
        <v>10</v>
      </c>
      <c r="F26" s="12">
        <v>10</v>
      </c>
      <c r="G26" s="12"/>
      <c r="H26" s="99">
        <f t="shared" si="0"/>
        <v>1</v>
      </c>
      <c r="I26" s="24">
        <v>1.1</v>
      </c>
      <c r="J26" s="17">
        <v>1</v>
      </c>
    </row>
    <row r="27" spans="1:10" ht="94.5" customHeight="1">
      <c r="A27" s="12">
        <v>21</v>
      </c>
      <c r="B27" s="36" t="s">
        <v>180</v>
      </c>
      <c r="C27" s="12" t="s">
        <v>157</v>
      </c>
      <c r="D27" s="12">
        <v>1</v>
      </c>
      <c r="E27" s="12">
        <v>1</v>
      </c>
      <c r="F27" s="12">
        <v>3</v>
      </c>
      <c r="G27" s="12"/>
      <c r="H27" s="99">
        <f t="shared" si="0"/>
        <v>3</v>
      </c>
      <c r="I27" s="24">
        <v>1.1</v>
      </c>
      <c r="J27" s="17">
        <v>1</v>
      </c>
    </row>
    <row r="28" spans="1:10" ht="54" customHeight="1">
      <c r="A28" s="12">
        <v>22</v>
      </c>
      <c r="B28" s="73" t="s">
        <v>181</v>
      </c>
      <c r="C28" s="12" t="s">
        <v>157</v>
      </c>
      <c r="D28" s="12" t="s">
        <v>110</v>
      </c>
      <c r="E28" s="12">
        <v>1</v>
      </c>
      <c r="F28" s="12">
        <v>1</v>
      </c>
      <c r="G28" s="12"/>
      <c r="H28" s="99">
        <f t="shared" si="0"/>
        <v>1</v>
      </c>
      <c r="I28" s="24"/>
      <c r="J28" s="17">
        <v>1</v>
      </c>
    </row>
    <row r="29" spans="1:10" ht="132.75" customHeight="1">
      <c r="A29" s="12">
        <v>23</v>
      </c>
      <c r="B29" s="36" t="s">
        <v>182</v>
      </c>
      <c r="C29" s="12" t="s">
        <v>157</v>
      </c>
      <c r="D29" s="12"/>
      <c r="E29" s="12">
        <v>7</v>
      </c>
      <c r="F29" s="12">
        <v>7</v>
      </c>
      <c r="G29" s="12"/>
      <c r="H29" s="99">
        <f t="shared" si="0"/>
        <v>1</v>
      </c>
      <c r="I29" s="24"/>
      <c r="J29" s="17">
        <v>1</v>
      </c>
    </row>
    <row r="30" spans="1:10" ht="97.5" customHeight="1">
      <c r="A30" s="12">
        <v>24</v>
      </c>
      <c r="B30" s="36" t="s">
        <v>183</v>
      </c>
      <c r="C30" s="12" t="s">
        <v>166</v>
      </c>
      <c r="D30" s="75">
        <v>0.3</v>
      </c>
      <c r="E30" s="75">
        <v>0.3</v>
      </c>
      <c r="F30" s="75">
        <v>0.35</v>
      </c>
      <c r="G30" s="12"/>
      <c r="H30" s="99">
        <f t="shared" si="0"/>
        <v>1.1666666666666667</v>
      </c>
      <c r="I30" s="101">
        <v>1.1</v>
      </c>
      <c r="J30" s="17">
        <v>1</v>
      </c>
    </row>
    <row r="31" spans="1:10" ht="15" customHeight="1">
      <c r="A31" s="10"/>
      <c r="B31" s="135" t="s">
        <v>222</v>
      </c>
      <c r="C31" s="136"/>
      <c r="D31" s="136"/>
      <c r="E31" s="136"/>
      <c r="F31" s="136"/>
      <c r="G31" s="137"/>
      <c r="H31" s="99"/>
      <c r="I31" s="101"/>
      <c r="J31" s="102">
        <f>J9/22+J10/22+J11/22+J12/22+J13/22+J14/22+J15/22+J16/22+J17/22+J18/22+J19/22+J20/22+J21/22+J22/22+J23/22+J24/22+J25/22+J26/22+J27/22+J28/22+J29/22+J30/22</f>
        <v>0.996363636363636</v>
      </c>
    </row>
    <row r="32" spans="1:10" ht="40.5" customHeight="1">
      <c r="A32" s="52">
        <v>25</v>
      </c>
      <c r="B32" s="157" t="s">
        <v>41</v>
      </c>
      <c r="C32" s="158"/>
      <c r="D32" s="158"/>
      <c r="E32" s="158"/>
      <c r="F32" s="158"/>
      <c r="G32" s="159"/>
      <c r="H32" s="98"/>
      <c r="I32" s="24"/>
      <c r="J32" s="24"/>
    </row>
    <row r="33" spans="1:10" ht="35.25" customHeight="1">
      <c r="A33" s="12">
        <v>26</v>
      </c>
      <c r="B33" s="51" t="s">
        <v>184</v>
      </c>
      <c r="C33" s="12" t="s">
        <v>157</v>
      </c>
      <c r="D33" s="9">
        <v>17</v>
      </c>
      <c r="E33" s="9">
        <v>17</v>
      </c>
      <c r="F33" s="12">
        <v>17</v>
      </c>
      <c r="G33" s="12"/>
      <c r="H33" s="99">
        <f>F33/E33</f>
        <v>1</v>
      </c>
      <c r="I33" s="101">
        <v>1.1</v>
      </c>
      <c r="J33" s="17">
        <v>1</v>
      </c>
    </row>
    <row r="34" spans="1:10" ht="71.25" customHeight="1">
      <c r="A34" s="12">
        <v>27</v>
      </c>
      <c r="B34" s="53" t="s">
        <v>207</v>
      </c>
      <c r="C34" s="12" t="s">
        <v>157</v>
      </c>
      <c r="D34" s="12">
        <v>6</v>
      </c>
      <c r="E34" s="22">
        <v>6</v>
      </c>
      <c r="F34" s="12">
        <v>6</v>
      </c>
      <c r="G34" s="12"/>
      <c r="H34" s="99">
        <f>F34/E34</f>
        <v>1</v>
      </c>
      <c r="I34" s="101">
        <v>1.1</v>
      </c>
      <c r="J34" s="17">
        <v>1</v>
      </c>
    </row>
    <row r="35" spans="1:10" ht="73.5" customHeight="1">
      <c r="A35" s="10">
        <v>28</v>
      </c>
      <c r="B35" s="25" t="s">
        <v>208</v>
      </c>
      <c r="C35" s="12" t="s">
        <v>157</v>
      </c>
      <c r="D35" s="29">
        <v>11</v>
      </c>
      <c r="E35" s="29">
        <v>11</v>
      </c>
      <c r="F35" s="29">
        <v>11</v>
      </c>
      <c r="G35" s="20"/>
      <c r="H35" s="99">
        <f>F35/E35</f>
        <v>1</v>
      </c>
      <c r="I35" s="101">
        <v>1.1</v>
      </c>
      <c r="J35" s="17">
        <v>1</v>
      </c>
    </row>
    <row r="36" spans="1:10" ht="24" customHeight="1">
      <c r="A36" s="10"/>
      <c r="B36" s="135" t="s">
        <v>222</v>
      </c>
      <c r="C36" s="136"/>
      <c r="D36" s="136"/>
      <c r="E36" s="136"/>
      <c r="F36" s="136"/>
      <c r="G36" s="137"/>
      <c r="H36" s="99"/>
      <c r="I36" s="101"/>
      <c r="J36" s="102">
        <f>J33/3+J34/3+J35/3</f>
        <v>1</v>
      </c>
    </row>
  </sheetData>
  <sheetProtection/>
  <mergeCells count="16">
    <mergeCell ref="A1:G1"/>
    <mergeCell ref="A3:A5"/>
    <mergeCell ref="B3:B5"/>
    <mergeCell ref="C3:C5"/>
    <mergeCell ref="D3:F3"/>
    <mergeCell ref="G3:G5"/>
    <mergeCell ref="D4:D5"/>
    <mergeCell ref="H3:H5"/>
    <mergeCell ref="I3:I5"/>
    <mergeCell ref="J3:J5"/>
    <mergeCell ref="B31:G31"/>
    <mergeCell ref="B36:G36"/>
    <mergeCell ref="E4:F4"/>
    <mergeCell ref="B7:G7"/>
    <mergeCell ref="B8:G8"/>
    <mergeCell ref="B32:G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1" max="1" width="6.625" style="0" customWidth="1"/>
    <col min="2" max="2" width="25.125" style="0" customWidth="1"/>
    <col min="3" max="3" width="17.125" style="0" customWidth="1"/>
    <col min="4" max="4" width="18.00390625" style="0" customWidth="1"/>
    <col min="5" max="5" width="17.00390625" style="0" customWidth="1"/>
    <col min="6" max="6" width="21.75390625" style="0" customWidth="1"/>
    <col min="7" max="7" width="24.375" style="0" customWidth="1"/>
  </cols>
  <sheetData>
    <row r="1" spans="1:8" ht="37.5" customHeight="1">
      <c r="A1" s="124" t="s">
        <v>1</v>
      </c>
      <c r="B1" s="125"/>
      <c r="C1" s="125"/>
      <c r="D1" s="125"/>
      <c r="E1" s="125"/>
      <c r="F1" s="125"/>
      <c r="G1" s="125"/>
      <c r="H1" s="2"/>
    </row>
    <row r="2" spans="1:8" ht="15.75">
      <c r="A2" s="15"/>
      <c r="B2" s="15"/>
      <c r="C2" s="15"/>
      <c r="D2" s="15"/>
      <c r="E2" s="15"/>
      <c r="F2" s="15"/>
      <c r="G2" s="15"/>
      <c r="H2" s="2"/>
    </row>
    <row r="3" spans="1:10" ht="53.25" customHeight="1">
      <c r="A3" s="126" t="s">
        <v>0</v>
      </c>
      <c r="B3" s="126" t="s">
        <v>2</v>
      </c>
      <c r="C3" s="126" t="s">
        <v>3</v>
      </c>
      <c r="D3" s="129" t="s">
        <v>4</v>
      </c>
      <c r="E3" s="130"/>
      <c r="F3" s="131"/>
      <c r="G3" s="126" t="s">
        <v>8</v>
      </c>
      <c r="H3" s="134" t="s">
        <v>219</v>
      </c>
      <c r="I3" s="134" t="s">
        <v>220</v>
      </c>
      <c r="J3" s="134" t="s">
        <v>221</v>
      </c>
    </row>
    <row r="4" spans="1:10" ht="52.5" customHeight="1">
      <c r="A4" s="127"/>
      <c r="B4" s="127"/>
      <c r="C4" s="127"/>
      <c r="D4" s="132" t="s">
        <v>18</v>
      </c>
      <c r="E4" s="129" t="s">
        <v>5</v>
      </c>
      <c r="F4" s="131"/>
      <c r="G4" s="127"/>
      <c r="H4" s="134"/>
      <c r="I4" s="134"/>
      <c r="J4" s="134"/>
    </row>
    <row r="5" spans="1:10" ht="16.5" customHeight="1">
      <c r="A5" s="128"/>
      <c r="B5" s="128"/>
      <c r="C5" s="128"/>
      <c r="D5" s="133"/>
      <c r="E5" s="18" t="s">
        <v>6</v>
      </c>
      <c r="F5" s="12" t="s">
        <v>7</v>
      </c>
      <c r="G5" s="128"/>
      <c r="H5" s="134"/>
      <c r="I5" s="134"/>
      <c r="J5" s="134"/>
    </row>
    <row r="6" spans="1:10" ht="15.75">
      <c r="A6" s="16">
        <v>1</v>
      </c>
      <c r="B6" s="16">
        <v>2</v>
      </c>
      <c r="C6" s="16">
        <v>3</v>
      </c>
      <c r="D6" s="18">
        <v>4</v>
      </c>
      <c r="E6" s="16">
        <v>5</v>
      </c>
      <c r="F6" s="16">
        <v>6</v>
      </c>
      <c r="G6" s="16">
        <v>7</v>
      </c>
      <c r="H6" s="98"/>
      <c r="I6" s="24"/>
      <c r="J6" s="24"/>
    </row>
    <row r="7" spans="1:10" ht="41.25" customHeight="1">
      <c r="A7" s="14">
        <v>1</v>
      </c>
      <c r="B7" s="138" t="s">
        <v>44</v>
      </c>
      <c r="C7" s="139"/>
      <c r="D7" s="139"/>
      <c r="E7" s="139"/>
      <c r="F7" s="139"/>
      <c r="G7" s="139"/>
      <c r="H7" s="98"/>
      <c r="I7" s="24"/>
      <c r="J7" s="24"/>
    </row>
    <row r="8" spans="1:11" ht="38.25" customHeight="1">
      <c r="A8" s="12">
        <v>2</v>
      </c>
      <c r="B8" s="144" t="s">
        <v>45</v>
      </c>
      <c r="C8" s="145"/>
      <c r="D8" s="145"/>
      <c r="E8" s="145"/>
      <c r="F8" s="145"/>
      <c r="G8" s="146"/>
      <c r="H8" s="98"/>
      <c r="I8" s="24"/>
      <c r="J8" s="24"/>
      <c r="K8" s="35"/>
    </row>
    <row r="9" spans="1:10" ht="36" customHeight="1">
      <c r="A9" s="12">
        <v>3</v>
      </c>
      <c r="B9" s="36" t="s">
        <v>88</v>
      </c>
      <c r="C9" s="13" t="s">
        <v>89</v>
      </c>
      <c r="D9" s="13">
        <v>20</v>
      </c>
      <c r="E9" s="13">
        <v>14</v>
      </c>
      <c r="F9" s="13">
        <v>14</v>
      </c>
      <c r="G9" s="12"/>
      <c r="H9" s="99">
        <f>F9/E9</f>
        <v>1</v>
      </c>
      <c r="I9" s="101">
        <f>F9/D9</f>
        <v>0.7</v>
      </c>
      <c r="J9" s="101">
        <f>H9*I9</f>
        <v>0.7</v>
      </c>
    </row>
    <row r="10" spans="1:11" ht="36" customHeight="1">
      <c r="A10" s="12">
        <v>4</v>
      </c>
      <c r="B10" s="38" t="s">
        <v>90</v>
      </c>
      <c r="C10" s="13" t="s">
        <v>89</v>
      </c>
      <c r="D10" s="13">
        <v>20</v>
      </c>
      <c r="E10" s="13">
        <v>45</v>
      </c>
      <c r="F10" s="13">
        <v>45</v>
      </c>
      <c r="G10" s="12"/>
      <c r="H10" s="99">
        <f>F10/E10</f>
        <v>1</v>
      </c>
      <c r="I10" s="101">
        <v>1.1</v>
      </c>
      <c r="J10" s="101">
        <f>H10*I10</f>
        <v>1.1</v>
      </c>
      <c r="K10">
        <f>F10/D10</f>
        <v>2.25</v>
      </c>
    </row>
    <row r="11" spans="1:10" ht="24" customHeight="1">
      <c r="A11" s="10"/>
      <c r="B11" s="135" t="s">
        <v>222</v>
      </c>
      <c r="C11" s="136"/>
      <c r="D11" s="136"/>
      <c r="E11" s="136"/>
      <c r="F11" s="136"/>
      <c r="G11" s="137"/>
      <c r="H11" s="99"/>
      <c r="I11" s="101"/>
      <c r="J11" s="102">
        <f>(J10+J9)/2</f>
        <v>0.9</v>
      </c>
    </row>
    <row r="12" spans="1:8" ht="32.25" customHeight="1">
      <c r="A12" s="14">
        <v>5</v>
      </c>
      <c r="B12" s="138" t="s">
        <v>46</v>
      </c>
      <c r="C12" s="139"/>
      <c r="D12" s="139"/>
      <c r="E12" s="139"/>
      <c r="F12" s="139"/>
      <c r="G12" s="140"/>
      <c r="H12" s="2"/>
    </row>
    <row r="13" spans="1:10" ht="15.75">
      <c r="A13" s="12">
        <v>6</v>
      </c>
      <c r="B13" s="34" t="s">
        <v>91</v>
      </c>
      <c r="C13" s="13" t="s">
        <v>92</v>
      </c>
      <c r="D13" s="22">
        <v>51</v>
      </c>
      <c r="E13" s="22">
        <v>51</v>
      </c>
      <c r="F13" s="22">
        <v>51</v>
      </c>
      <c r="G13" s="39"/>
      <c r="H13" s="99">
        <f>F13/E13</f>
        <v>1</v>
      </c>
      <c r="I13" s="101">
        <f>F13/D13</f>
        <v>1</v>
      </c>
      <c r="J13" s="101">
        <f>H13*I13</f>
        <v>1</v>
      </c>
    </row>
    <row r="14" spans="1:10" ht="31.5">
      <c r="A14" s="12">
        <v>7</v>
      </c>
      <c r="B14" s="25" t="s">
        <v>93</v>
      </c>
      <c r="C14" s="13" t="s">
        <v>86</v>
      </c>
      <c r="D14" s="22">
        <v>1</v>
      </c>
      <c r="E14" s="22">
        <v>1</v>
      </c>
      <c r="F14" s="22">
        <v>1</v>
      </c>
      <c r="G14" s="39"/>
      <c r="H14" s="99">
        <f>F14/E14</f>
        <v>1</v>
      </c>
      <c r="I14" s="101">
        <f>F14/D14</f>
        <v>1</v>
      </c>
      <c r="J14" s="101">
        <f>H14*I14</f>
        <v>1</v>
      </c>
    </row>
    <row r="15" spans="1:10" ht="24" customHeight="1">
      <c r="A15" s="10"/>
      <c r="B15" s="135" t="s">
        <v>222</v>
      </c>
      <c r="C15" s="136"/>
      <c r="D15" s="136"/>
      <c r="E15" s="136"/>
      <c r="F15" s="136"/>
      <c r="G15" s="137"/>
      <c r="H15" s="99"/>
      <c r="I15" s="101"/>
      <c r="J15" s="102">
        <f>(J14+J13)/2</f>
        <v>1</v>
      </c>
    </row>
    <row r="16" spans="1:8" ht="36.75" customHeight="1">
      <c r="A16" s="14">
        <v>8</v>
      </c>
      <c r="B16" s="138" t="s">
        <v>47</v>
      </c>
      <c r="C16" s="139"/>
      <c r="D16" s="139"/>
      <c r="E16" s="139"/>
      <c r="F16" s="139"/>
      <c r="G16" s="140"/>
      <c r="H16" s="2"/>
    </row>
    <row r="17" spans="1:10" ht="15.75">
      <c r="A17" s="17">
        <v>9</v>
      </c>
      <c r="B17" s="33" t="s">
        <v>94</v>
      </c>
      <c r="C17" s="13" t="s">
        <v>86</v>
      </c>
      <c r="D17" s="17">
        <v>2</v>
      </c>
      <c r="E17" s="17">
        <v>2</v>
      </c>
      <c r="F17" s="17">
        <v>2</v>
      </c>
      <c r="G17" s="14"/>
      <c r="H17" s="99">
        <f>F17/E17</f>
        <v>1</v>
      </c>
      <c r="I17" s="101">
        <f>F17/D17</f>
        <v>1</v>
      </c>
      <c r="J17" s="101">
        <f>H17*I17</f>
        <v>1</v>
      </c>
    </row>
    <row r="18" spans="1:10" ht="24" customHeight="1">
      <c r="A18" s="10"/>
      <c r="B18" s="135" t="s">
        <v>222</v>
      </c>
      <c r="C18" s="136"/>
      <c r="D18" s="136"/>
      <c r="E18" s="136"/>
      <c r="F18" s="136"/>
      <c r="G18" s="137"/>
      <c r="H18" s="99"/>
      <c r="I18" s="101"/>
      <c r="J18" s="102">
        <f>J17</f>
        <v>1</v>
      </c>
    </row>
    <row r="19" spans="1:8" ht="48" customHeight="1">
      <c r="A19" s="14">
        <v>10</v>
      </c>
      <c r="B19" s="138" t="s">
        <v>48</v>
      </c>
      <c r="C19" s="139"/>
      <c r="D19" s="139"/>
      <c r="E19" s="139"/>
      <c r="F19" s="139"/>
      <c r="G19" s="140"/>
      <c r="H19" s="2"/>
    </row>
    <row r="20" spans="1:10" ht="273" customHeight="1">
      <c r="A20" s="12">
        <v>11</v>
      </c>
      <c r="B20" s="36" t="s">
        <v>85</v>
      </c>
      <c r="C20" s="12" t="s">
        <v>86</v>
      </c>
      <c r="D20" s="12">
        <v>8</v>
      </c>
      <c r="E20" s="12">
        <v>3</v>
      </c>
      <c r="F20" s="12">
        <v>3</v>
      </c>
      <c r="G20" s="32" t="s">
        <v>87</v>
      </c>
      <c r="H20" s="99">
        <f aca="true" t="shared" si="0" ref="H20:H25">F20/E20</f>
        <v>1</v>
      </c>
      <c r="I20" s="101">
        <f aca="true" t="shared" si="1" ref="I20:I25">F20/D20</f>
        <v>0.375</v>
      </c>
      <c r="J20" s="101">
        <f aca="true" t="shared" si="2" ref="J20:J25">H20*I20</f>
        <v>0.375</v>
      </c>
    </row>
    <row r="21" spans="1:10" ht="31.5">
      <c r="A21" s="42">
        <v>12</v>
      </c>
      <c r="B21" s="41" t="s">
        <v>95</v>
      </c>
      <c r="C21" s="13" t="s">
        <v>86</v>
      </c>
      <c r="D21" s="40">
        <v>2</v>
      </c>
      <c r="E21" s="40">
        <v>2</v>
      </c>
      <c r="F21" s="42">
        <v>2</v>
      </c>
      <c r="G21" s="24"/>
      <c r="H21" s="99">
        <f t="shared" si="0"/>
        <v>1</v>
      </c>
      <c r="I21" s="101">
        <f t="shared" si="1"/>
        <v>1</v>
      </c>
      <c r="J21" s="101">
        <f t="shared" si="2"/>
        <v>1</v>
      </c>
    </row>
    <row r="22" spans="1:10" ht="15.75">
      <c r="A22" s="42">
        <v>13</v>
      </c>
      <c r="B22" s="34" t="s">
        <v>96</v>
      </c>
      <c r="C22" s="13" t="s">
        <v>86</v>
      </c>
      <c r="D22" s="40">
        <v>3</v>
      </c>
      <c r="E22" s="40">
        <v>3</v>
      </c>
      <c r="F22" s="42">
        <v>3</v>
      </c>
      <c r="G22" s="24"/>
      <c r="H22" s="99">
        <f t="shared" si="0"/>
        <v>1</v>
      </c>
      <c r="I22" s="101">
        <f t="shared" si="1"/>
        <v>1</v>
      </c>
      <c r="J22" s="101">
        <f t="shared" si="2"/>
        <v>1</v>
      </c>
    </row>
    <row r="23" spans="1:10" ht="31.5">
      <c r="A23" s="42">
        <v>14</v>
      </c>
      <c r="B23" s="41" t="s">
        <v>93</v>
      </c>
      <c r="C23" s="40" t="s">
        <v>86</v>
      </c>
      <c r="D23" s="40">
        <v>1</v>
      </c>
      <c r="E23" s="40">
        <v>1</v>
      </c>
      <c r="F23" s="42">
        <v>1</v>
      </c>
      <c r="G23" s="40"/>
      <c r="H23" s="99">
        <f t="shared" si="0"/>
        <v>1</v>
      </c>
      <c r="I23" s="101">
        <f t="shared" si="1"/>
        <v>1</v>
      </c>
      <c r="J23" s="101">
        <f t="shared" si="2"/>
        <v>1</v>
      </c>
    </row>
    <row r="24" spans="1:10" ht="26.25">
      <c r="A24" s="42">
        <v>15</v>
      </c>
      <c r="B24" s="34" t="s">
        <v>97</v>
      </c>
      <c r="C24" s="40" t="s">
        <v>92</v>
      </c>
      <c r="D24" s="40">
        <v>200</v>
      </c>
      <c r="E24" s="40">
        <v>200</v>
      </c>
      <c r="F24" s="42">
        <v>0</v>
      </c>
      <c r="G24" s="49" t="s">
        <v>154</v>
      </c>
      <c r="H24" s="99">
        <f t="shared" si="0"/>
        <v>0</v>
      </c>
      <c r="I24" s="101">
        <f t="shared" si="1"/>
        <v>0</v>
      </c>
      <c r="J24" s="101">
        <f t="shared" si="2"/>
        <v>0</v>
      </c>
    </row>
    <row r="25" spans="1:10" ht="31.5">
      <c r="A25" s="40">
        <v>16</v>
      </c>
      <c r="B25" s="37" t="s">
        <v>98</v>
      </c>
      <c r="C25" s="40" t="s">
        <v>86</v>
      </c>
      <c r="D25" s="40">
        <v>1</v>
      </c>
      <c r="E25" s="40">
        <v>1</v>
      </c>
      <c r="F25" s="42">
        <v>1</v>
      </c>
      <c r="G25" s="42"/>
      <c r="H25" s="99">
        <f t="shared" si="0"/>
        <v>1</v>
      </c>
      <c r="I25" s="101">
        <f t="shared" si="1"/>
        <v>1</v>
      </c>
      <c r="J25" s="101">
        <f t="shared" si="2"/>
        <v>1</v>
      </c>
    </row>
    <row r="26" spans="1:10" ht="24" customHeight="1">
      <c r="A26" s="10"/>
      <c r="B26" s="135" t="s">
        <v>222</v>
      </c>
      <c r="C26" s="136"/>
      <c r="D26" s="136"/>
      <c r="E26" s="136"/>
      <c r="F26" s="136"/>
      <c r="G26" s="137"/>
      <c r="H26" s="99"/>
      <c r="I26" s="101"/>
      <c r="J26" s="102">
        <f>(J25+J20+J21+J22+J23+J24)/6</f>
        <v>0.7291666666666666</v>
      </c>
    </row>
    <row r="27" ht="12.75">
      <c r="A27" s="71"/>
    </row>
    <row r="28" ht="12.75">
      <c r="A28" s="71"/>
    </row>
    <row r="29" ht="12.75">
      <c r="A29" s="71"/>
    </row>
  </sheetData>
  <sheetProtection/>
  <mergeCells count="20">
    <mergeCell ref="B26:G26"/>
    <mergeCell ref="G3:G5"/>
    <mergeCell ref="D4:D5"/>
    <mergeCell ref="E4:F4"/>
    <mergeCell ref="I3:I5"/>
    <mergeCell ref="J3:J5"/>
    <mergeCell ref="B12:G12"/>
    <mergeCell ref="B16:G16"/>
    <mergeCell ref="B19:G19"/>
    <mergeCell ref="B7:G7"/>
    <mergeCell ref="B8:G8"/>
    <mergeCell ref="B11:G11"/>
    <mergeCell ref="B15:G15"/>
    <mergeCell ref="B18:G18"/>
    <mergeCell ref="A1:G1"/>
    <mergeCell ref="A3:A5"/>
    <mergeCell ref="B3:B5"/>
    <mergeCell ref="C3:C5"/>
    <mergeCell ref="D3:F3"/>
    <mergeCell ref="H3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J14" sqref="J14"/>
    </sheetView>
  </sheetViews>
  <sheetFormatPr defaultColWidth="9.00390625" defaultRowHeight="12.75"/>
  <cols>
    <col min="1" max="1" width="9.375" style="0" customWidth="1"/>
    <col min="2" max="2" width="28.125" style="0" customWidth="1"/>
    <col min="3" max="3" width="15.125" style="0" customWidth="1"/>
    <col min="4" max="4" width="14.625" style="0" customWidth="1"/>
    <col min="5" max="5" width="11.875" style="0" customWidth="1"/>
    <col min="6" max="6" width="14.875" style="0" customWidth="1"/>
    <col min="7" max="7" width="40.00390625" style="0" customWidth="1"/>
    <col min="13" max="13" width="8.75390625" style="0" customWidth="1"/>
  </cols>
  <sheetData>
    <row r="1" spans="1:1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6"/>
      <c r="M1" s="7"/>
    </row>
    <row r="2" spans="1:7" ht="29.25" customHeight="1">
      <c r="A2" s="124" t="s">
        <v>1</v>
      </c>
      <c r="B2" s="125"/>
      <c r="C2" s="125"/>
      <c r="D2" s="125"/>
      <c r="E2" s="125"/>
      <c r="F2" s="125"/>
      <c r="G2" s="125"/>
    </row>
    <row r="3" spans="1:7" ht="18.75" customHeight="1">
      <c r="A3" s="15"/>
      <c r="B3" s="15"/>
      <c r="C3" s="15"/>
      <c r="D3" s="15"/>
      <c r="E3" s="15"/>
      <c r="F3" s="15"/>
      <c r="G3" s="15"/>
    </row>
    <row r="4" spans="1:10" ht="15" customHeight="1">
      <c r="A4" s="126" t="s">
        <v>0</v>
      </c>
      <c r="B4" s="126" t="s">
        <v>2</v>
      </c>
      <c r="C4" s="126" t="s">
        <v>3</v>
      </c>
      <c r="D4" s="129" t="s">
        <v>4</v>
      </c>
      <c r="E4" s="130"/>
      <c r="F4" s="131"/>
      <c r="G4" s="126" t="s">
        <v>8</v>
      </c>
      <c r="H4" s="134" t="s">
        <v>219</v>
      </c>
      <c r="I4" s="134" t="s">
        <v>220</v>
      </c>
      <c r="J4" s="134" t="s">
        <v>221</v>
      </c>
    </row>
    <row r="5" spans="1:10" ht="76.5" customHeight="1">
      <c r="A5" s="127"/>
      <c r="B5" s="127"/>
      <c r="C5" s="127"/>
      <c r="D5" s="132" t="s">
        <v>9</v>
      </c>
      <c r="E5" s="129" t="s">
        <v>5</v>
      </c>
      <c r="F5" s="131"/>
      <c r="G5" s="127"/>
      <c r="H5" s="134"/>
      <c r="I5" s="134"/>
      <c r="J5" s="134"/>
    </row>
    <row r="6" spans="1:10" ht="42" customHeight="1">
      <c r="A6" s="128"/>
      <c r="B6" s="128"/>
      <c r="C6" s="128"/>
      <c r="D6" s="133"/>
      <c r="E6" s="18" t="s">
        <v>6</v>
      </c>
      <c r="F6" s="12" t="s">
        <v>7</v>
      </c>
      <c r="G6" s="128"/>
      <c r="H6" s="134"/>
      <c r="I6" s="134"/>
      <c r="J6" s="134"/>
    </row>
    <row r="7" spans="1:10" ht="22.5" customHeight="1">
      <c r="A7" s="16">
        <v>1</v>
      </c>
      <c r="B7" s="16">
        <v>2</v>
      </c>
      <c r="C7" s="16">
        <v>3</v>
      </c>
      <c r="D7" s="18">
        <v>4</v>
      </c>
      <c r="E7" s="16">
        <v>5</v>
      </c>
      <c r="F7" s="16">
        <v>6</v>
      </c>
      <c r="G7" s="16">
        <v>7</v>
      </c>
      <c r="H7" s="98"/>
      <c r="I7" s="24"/>
      <c r="J7" s="24"/>
    </row>
    <row r="8" spans="1:10" ht="46.5" customHeight="1">
      <c r="A8" s="14">
        <v>1</v>
      </c>
      <c r="B8" s="138" t="s">
        <v>49</v>
      </c>
      <c r="C8" s="139"/>
      <c r="D8" s="139"/>
      <c r="E8" s="139"/>
      <c r="F8" s="139"/>
      <c r="G8" s="139"/>
      <c r="H8" s="98"/>
      <c r="I8" s="24"/>
      <c r="J8" s="24"/>
    </row>
    <row r="9" spans="1:10" ht="41.25" customHeight="1">
      <c r="A9" s="12">
        <v>2</v>
      </c>
      <c r="B9" s="144" t="s">
        <v>50</v>
      </c>
      <c r="C9" s="145"/>
      <c r="D9" s="145"/>
      <c r="E9" s="145"/>
      <c r="F9" s="145"/>
      <c r="G9" s="146"/>
      <c r="H9" s="98"/>
      <c r="I9" s="24"/>
      <c r="J9" s="24"/>
    </row>
    <row r="10" spans="1:13" s="4" customFormat="1" ht="52.5" customHeight="1">
      <c r="A10" s="10">
        <v>3</v>
      </c>
      <c r="B10" s="25" t="s">
        <v>51</v>
      </c>
      <c r="C10" s="13" t="s">
        <v>11</v>
      </c>
      <c r="D10" s="13">
        <v>96.9</v>
      </c>
      <c r="E10" s="13">
        <v>93.5</v>
      </c>
      <c r="F10" s="13">
        <v>93.5</v>
      </c>
      <c r="G10" s="10"/>
      <c r="H10" s="99">
        <f>F10/E10</f>
        <v>1</v>
      </c>
      <c r="I10" s="101">
        <f>D10/F10</f>
        <v>1.0363636363636364</v>
      </c>
      <c r="J10" s="101">
        <f>H10*I10</f>
        <v>1.0363636363636364</v>
      </c>
      <c r="K10"/>
      <c r="L10"/>
      <c r="M10"/>
    </row>
    <row r="11" spans="1:13" s="8" customFormat="1" ht="174.75" customHeight="1">
      <c r="A11" s="12">
        <v>4</v>
      </c>
      <c r="B11" s="25" t="s">
        <v>52</v>
      </c>
      <c r="C11" s="11" t="s">
        <v>53</v>
      </c>
      <c r="D11" s="9">
        <v>381.47</v>
      </c>
      <c r="E11" s="9">
        <v>381.47</v>
      </c>
      <c r="F11" s="12">
        <v>381.47</v>
      </c>
      <c r="G11" s="12"/>
      <c r="H11" s="99">
        <f>F11/E11</f>
        <v>1</v>
      </c>
      <c r="I11" s="101">
        <f>F11/D11</f>
        <v>1</v>
      </c>
      <c r="J11" s="101">
        <f>H11*I11</f>
        <v>1</v>
      </c>
      <c r="K11"/>
      <c r="L11"/>
      <c r="M11"/>
    </row>
    <row r="12" spans="1:13" s="8" customFormat="1" ht="96" customHeight="1">
      <c r="A12" s="12">
        <v>5</v>
      </c>
      <c r="B12" s="25" t="s">
        <v>54</v>
      </c>
      <c r="C12" s="11" t="s">
        <v>55</v>
      </c>
      <c r="D12" s="12">
        <v>68</v>
      </c>
      <c r="E12" s="22">
        <v>65</v>
      </c>
      <c r="F12" s="12">
        <v>65</v>
      </c>
      <c r="G12" s="12"/>
      <c r="H12" s="99">
        <f>F12/E12</f>
        <v>1</v>
      </c>
      <c r="I12" s="101">
        <f>D12/F12</f>
        <v>1.0461538461538462</v>
      </c>
      <c r="J12" s="101">
        <f>H12*I12</f>
        <v>1.0461538461538462</v>
      </c>
      <c r="K12"/>
      <c r="L12"/>
      <c r="M12"/>
    </row>
    <row r="13" spans="1:10" ht="24" customHeight="1">
      <c r="A13" s="10"/>
      <c r="B13" s="135" t="s">
        <v>222</v>
      </c>
      <c r="C13" s="136"/>
      <c r="D13" s="136"/>
      <c r="E13" s="136"/>
      <c r="F13" s="136"/>
      <c r="G13" s="137"/>
      <c r="H13" s="99"/>
      <c r="I13" s="101"/>
      <c r="J13" s="102">
        <f>(J12+J11+J10)/3</f>
        <v>1.0275058275058273</v>
      </c>
    </row>
    <row r="14" spans="1:13" s="4" customFormat="1" ht="39.7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4" customFormat="1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4" customFormat="1" ht="53.2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4" customFormat="1" ht="53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4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4" customFormat="1" ht="29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8" customFormat="1" ht="42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4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4" customFormat="1" ht="15.7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</sheetData>
  <sheetProtection/>
  <mergeCells count="14">
    <mergeCell ref="H4:H6"/>
    <mergeCell ref="I4:I6"/>
    <mergeCell ref="J4:J6"/>
    <mergeCell ref="B13:G13"/>
    <mergeCell ref="B9:G9"/>
    <mergeCell ref="D5:D6"/>
    <mergeCell ref="E5:F5"/>
    <mergeCell ref="B8:G8"/>
    <mergeCell ref="A2:G2"/>
    <mergeCell ref="A4:A6"/>
    <mergeCell ref="B4:B6"/>
    <mergeCell ref="C4:C6"/>
    <mergeCell ref="D4:F4"/>
    <mergeCell ref="G4:G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0" customWidth="1"/>
    <col min="2" max="2" width="50.125" style="0" customWidth="1"/>
    <col min="3" max="3" width="14.375" style="0" customWidth="1"/>
    <col min="4" max="4" width="12.125" style="0" customWidth="1"/>
    <col min="5" max="5" width="14.125" style="0" customWidth="1"/>
    <col min="6" max="6" width="15.75390625" style="120" customWidth="1"/>
    <col min="7" max="7" width="15.125" style="0" customWidth="1"/>
    <col min="8" max="8" width="17.625" style="0" customWidth="1"/>
    <col min="9" max="9" width="19.875" style="0" customWidth="1"/>
    <col min="10" max="10" width="14.625" style="0" customWidth="1"/>
    <col min="11" max="11" width="12.875" style="120" customWidth="1"/>
  </cols>
  <sheetData>
    <row r="1" spans="1:11" ht="15.75">
      <c r="A1" s="160" t="s">
        <v>223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96" customFormat="1" ht="105" customHeight="1">
      <c r="A2" s="49" t="s">
        <v>224</v>
      </c>
      <c r="B2" s="49" t="s">
        <v>229</v>
      </c>
      <c r="C2" s="49" t="s">
        <v>225</v>
      </c>
      <c r="D2" s="49" t="s">
        <v>226</v>
      </c>
      <c r="E2" s="49" t="s">
        <v>227</v>
      </c>
      <c r="F2" s="116" t="s">
        <v>228</v>
      </c>
      <c r="G2" s="49" t="s">
        <v>237</v>
      </c>
      <c r="H2" s="49" t="s">
        <v>238</v>
      </c>
      <c r="I2" s="49" t="s">
        <v>239</v>
      </c>
      <c r="J2" s="49" t="s">
        <v>236</v>
      </c>
      <c r="K2" s="116" t="s">
        <v>230</v>
      </c>
    </row>
    <row r="3" spans="1:11" s="71" customFormat="1" ht="12.75">
      <c r="A3" s="108">
        <v>1</v>
      </c>
      <c r="B3" s="108">
        <v>2</v>
      </c>
      <c r="C3" s="108">
        <v>3</v>
      </c>
      <c r="D3" s="108">
        <v>4</v>
      </c>
      <c r="E3" s="108">
        <v>5</v>
      </c>
      <c r="F3" s="121">
        <v>6</v>
      </c>
      <c r="G3" s="108">
        <v>7</v>
      </c>
      <c r="H3" s="108">
        <v>8</v>
      </c>
      <c r="I3" s="108">
        <v>9</v>
      </c>
      <c r="J3" s="108">
        <v>10</v>
      </c>
      <c r="K3" s="121">
        <v>11</v>
      </c>
    </row>
    <row r="4" spans="1:11" s="117" customFormat="1" ht="38.25">
      <c r="A4" s="118">
        <v>1</v>
      </c>
      <c r="B4" s="114" t="s">
        <v>231</v>
      </c>
      <c r="C4" s="114">
        <v>1</v>
      </c>
      <c r="D4" s="114"/>
      <c r="E4" s="114"/>
      <c r="F4" s="114">
        <v>1</v>
      </c>
      <c r="G4" s="114">
        <v>1</v>
      </c>
      <c r="H4" s="114">
        <v>1</v>
      </c>
      <c r="I4" s="114">
        <v>1</v>
      </c>
      <c r="J4" s="115">
        <f>(G4+H4+I4)/3</f>
        <v>1</v>
      </c>
      <c r="K4" s="114">
        <f>0.3*C4+0.6*(F5*0.5+F6*0.5)+0.1*J4</f>
        <v>0.9999999999999999</v>
      </c>
    </row>
    <row r="5" spans="1:11" s="96" customFormat="1" ht="25.5">
      <c r="A5" s="103" t="s">
        <v>232</v>
      </c>
      <c r="B5" s="49" t="s">
        <v>233</v>
      </c>
      <c r="C5" s="49">
        <v>1</v>
      </c>
      <c r="D5" s="49">
        <v>1</v>
      </c>
      <c r="E5" s="49">
        <v>1</v>
      </c>
      <c r="F5" s="116">
        <f>0.45*C5+0.35*D5+0.2*E5</f>
        <v>1</v>
      </c>
      <c r="G5" s="49"/>
      <c r="H5" s="49"/>
      <c r="I5" s="49"/>
      <c r="J5" s="49"/>
      <c r="K5" s="116"/>
    </row>
    <row r="6" spans="1:11" s="96" customFormat="1" ht="25.5">
      <c r="A6" s="103" t="s">
        <v>234</v>
      </c>
      <c r="B6" s="49" t="s">
        <v>235</v>
      </c>
      <c r="C6" s="49">
        <v>1</v>
      </c>
      <c r="D6" s="49">
        <v>1</v>
      </c>
      <c r="E6" s="49">
        <v>1</v>
      </c>
      <c r="F6" s="116">
        <f>0.45*C6+0.35*D6+0.2*E6</f>
        <v>1</v>
      </c>
      <c r="G6" s="49"/>
      <c r="H6" s="49"/>
      <c r="I6" s="49"/>
      <c r="J6" s="49"/>
      <c r="K6" s="116"/>
    </row>
    <row r="7" spans="1:11" s="117" customFormat="1" ht="69" customHeight="1">
      <c r="A7" s="118" t="s">
        <v>241</v>
      </c>
      <c r="B7" s="114" t="s">
        <v>240</v>
      </c>
      <c r="C7" s="114">
        <v>0.37</v>
      </c>
      <c r="D7" s="114"/>
      <c r="E7" s="114"/>
      <c r="F7" s="114">
        <f>F8</f>
        <v>0.678</v>
      </c>
      <c r="G7" s="114">
        <v>1</v>
      </c>
      <c r="H7" s="114">
        <v>0</v>
      </c>
      <c r="I7" s="114">
        <v>1</v>
      </c>
      <c r="J7" s="115">
        <f>(G7+H7+I7)/3</f>
        <v>0.6666666666666666</v>
      </c>
      <c r="K7" s="115">
        <f>0.3*C7+0.6*F8+0.1*J7</f>
        <v>0.5844666666666667</v>
      </c>
    </row>
    <row r="8" spans="1:11" s="96" customFormat="1" ht="51">
      <c r="A8" s="103" t="s">
        <v>242</v>
      </c>
      <c r="B8" s="49" t="s">
        <v>243</v>
      </c>
      <c r="C8" s="49">
        <v>0.37</v>
      </c>
      <c r="D8" s="49">
        <v>0.93</v>
      </c>
      <c r="E8" s="49">
        <v>0.93</v>
      </c>
      <c r="F8" s="116">
        <f>0.45*C8+0.35*D8+0.2*E8</f>
        <v>0.678</v>
      </c>
      <c r="G8" s="49"/>
      <c r="H8" s="49"/>
      <c r="I8" s="49"/>
      <c r="J8" s="49"/>
      <c r="K8" s="116"/>
    </row>
    <row r="9" spans="1:11" s="117" customFormat="1" ht="38.25">
      <c r="A9" s="118" t="s">
        <v>245</v>
      </c>
      <c r="B9" s="114" t="s">
        <v>244</v>
      </c>
      <c r="C9" s="114">
        <v>0.72</v>
      </c>
      <c r="D9" s="114"/>
      <c r="E9" s="114"/>
      <c r="F9" s="114">
        <f>F10</f>
        <v>0.8739999999999999</v>
      </c>
      <c r="G9" s="114">
        <v>1</v>
      </c>
      <c r="H9" s="114">
        <v>0</v>
      </c>
      <c r="I9" s="114">
        <v>1</v>
      </c>
      <c r="J9" s="115">
        <f>(G9+H9+I9)/3</f>
        <v>0.6666666666666666</v>
      </c>
      <c r="K9" s="115">
        <f>0.3*C9+0.6*F10+0.1*J9</f>
        <v>0.8070666666666665</v>
      </c>
    </row>
    <row r="10" spans="1:11" s="96" customFormat="1" ht="38.25">
      <c r="A10" s="103" t="s">
        <v>246</v>
      </c>
      <c r="B10" s="49" t="s">
        <v>247</v>
      </c>
      <c r="C10" s="49">
        <v>0.72</v>
      </c>
      <c r="D10" s="49">
        <v>1</v>
      </c>
      <c r="E10" s="49">
        <v>1</v>
      </c>
      <c r="F10" s="116">
        <f>0.45*C10+0.35*D10+0.2*E10</f>
        <v>0.8739999999999999</v>
      </c>
      <c r="G10" s="49"/>
      <c r="H10" s="49"/>
      <c r="I10" s="49"/>
      <c r="J10" s="49"/>
      <c r="K10" s="116"/>
    </row>
    <row r="11" spans="1:11" s="117" customFormat="1" ht="76.5">
      <c r="A11" s="118" t="s">
        <v>251</v>
      </c>
      <c r="B11" s="114" t="s">
        <v>250</v>
      </c>
      <c r="C11" s="115">
        <f>(C12+C13+C14+C15+C16+C17+C18)/7</f>
        <v>0.9557142857142856</v>
      </c>
      <c r="D11" s="114"/>
      <c r="E11" s="114"/>
      <c r="F11" s="115">
        <f>(F12+F13+F14+F15+F16+F17+F18)/7</f>
        <v>0.9695821428571428</v>
      </c>
      <c r="G11" s="114">
        <v>1</v>
      </c>
      <c r="H11" s="114">
        <v>0</v>
      </c>
      <c r="I11" s="114">
        <v>1</v>
      </c>
      <c r="J11" s="115">
        <f>(G11+H11+I11)/3</f>
        <v>0.6666666666666666</v>
      </c>
      <c r="K11" s="115">
        <f>0.3*C11+0.6*(F12+F13+F14+F15+F16+F17+F18)/7+0.1*J11</f>
        <v>0.935130238095238</v>
      </c>
    </row>
    <row r="12" spans="1:11" s="96" customFormat="1" ht="37.5" customHeight="1">
      <c r="A12" s="103" t="s">
        <v>252</v>
      </c>
      <c r="B12" s="49" t="s">
        <v>264</v>
      </c>
      <c r="C12" s="49">
        <v>1</v>
      </c>
      <c r="D12" s="49">
        <v>0.93</v>
      </c>
      <c r="E12" s="49">
        <v>0.93</v>
      </c>
      <c r="F12" s="122">
        <f>0.45*C12+0.35*D12+0.2*E12</f>
        <v>0.9615000000000001</v>
      </c>
      <c r="G12" s="49"/>
      <c r="H12" s="49"/>
      <c r="I12" s="49"/>
      <c r="J12" s="49"/>
      <c r="K12" s="116"/>
    </row>
    <row r="13" spans="1:11" s="96" customFormat="1" ht="38.25">
      <c r="A13" s="103" t="s">
        <v>253</v>
      </c>
      <c r="B13" s="49" t="s">
        <v>265</v>
      </c>
      <c r="C13" s="49">
        <v>1.02</v>
      </c>
      <c r="D13" s="49">
        <v>0.97</v>
      </c>
      <c r="E13" s="49">
        <v>0.97</v>
      </c>
      <c r="F13" s="122">
        <f aca="true" t="shared" si="0" ref="F13:F18">0.45*C13+0.35*D13+0.2*E13</f>
        <v>0.9924999999999999</v>
      </c>
      <c r="G13" s="49"/>
      <c r="H13" s="49"/>
      <c r="I13" s="49"/>
      <c r="J13" s="49"/>
      <c r="K13" s="116"/>
    </row>
    <row r="14" spans="1:11" s="96" customFormat="1" ht="38.25">
      <c r="A14" s="103" t="s">
        <v>254</v>
      </c>
      <c r="B14" s="49" t="s">
        <v>263</v>
      </c>
      <c r="C14" s="49">
        <v>1</v>
      </c>
      <c r="D14" s="49">
        <v>0.98</v>
      </c>
      <c r="E14" s="49">
        <v>0.98</v>
      </c>
      <c r="F14" s="122">
        <f t="shared" si="0"/>
        <v>0.9889999999999999</v>
      </c>
      <c r="G14" s="49"/>
      <c r="H14" s="49"/>
      <c r="I14" s="49"/>
      <c r="J14" s="49"/>
      <c r="K14" s="116"/>
    </row>
    <row r="15" spans="1:11" s="96" customFormat="1" ht="25.5">
      <c r="A15" s="103" t="s">
        <v>255</v>
      </c>
      <c r="B15" s="49" t="s">
        <v>262</v>
      </c>
      <c r="C15" s="49">
        <v>1</v>
      </c>
      <c r="D15" s="104">
        <v>0.988</v>
      </c>
      <c r="E15" s="104">
        <v>0.988</v>
      </c>
      <c r="F15" s="122">
        <f t="shared" si="0"/>
        <v>0.9934000000000001</v>
      </c>
      <c r="G15" s="49"/>
      <c r="H15" s="49"/>
      <c r="I15" s="49"/>
      <c r="J15" s="49"/>
      <c r="K15" s="116"/>
    </row>
    <row r="16" spans="1:11" s="96" customFormat="1" ht="38.25">
      <c r="A16" s="103" t="s">
        <v>256</v>
      </c>
      <c r="B16" s="49" t="s">
        <v>261</v>
      </c>
      <c r="C16" s="49">
        <v>1</v>
      </c>
      <c r="D16" s="49">
        <v>1</v>
      </c>
      <c r="E16" s="49">
        <v>1</v>
      </c>
      <c r="F16" s="122">
        <f t="shared" si="0"/>
        <v>1</v>
      </c>
      <c r="G16" s="49"/>
      <c r="H16" s="49"/>
      <c r="I16" s="49"/>
      <c r="J16" s="49"/>
      <c r="K16" s="116"/>
    </row>
    <row r="17" spans="1:11" s="96" customFormat="1" ht="38.25">
      <c r="A17" s="103" t="s">
        <v>257</v>
      </c>
      <c r="B17" s="49" t="s">
        <v>260</v>
      </c>
      <c r="C17" s="49">
        <v>0.67</v>
      </c>
      <c r="D17" s="104">
        <v>0.9988</v>
      </c>
      <c r="E17" s="104">
        <v>0.9988</v>
      </c>
      <c r="F17" s="122">
        <f t="shared" si="0"/>
        <v>0.8508400000000002</v>
      </c>
      <c r="G17" s="49"/>
      <c r="H17" s="49"/>
      <c r="I17" s="49"/>
      <c r="J17" s="49"/>
      <c r="K17" s="116"/>
    </row>
    <row r="18" spans="1:11" s="96" customFormat="1" ht="38.25">
      <c r="A18" s="103" t="s">
        <v>258</v>
      </c>
      <c r="B18" s="49" t="s">
        <v>259</v>
      </c>
      <c r="C18" s="49">
        <v>1</v>
      </c>
      <c r="D18" s="104">
        <v>0.9997</v>
      </c>
      <c r="E18" s="104">
        <v>0.9997</v>
      </c>
      <c r="F18" s="122">
        <f t="shared" si="0"/>
        <v>0.999835</v>
      </c>
      <c r="G18" s="49"/>
      <c r="H18" s="49"/>
      <c r="I18" s="49"/>
      <c r="J18" s="49"/>
      <c r="K18" s="116"/>
    </row>
    <row r="19" spans="1:11" s="117" customFormat="1" ht="41.25" customHeight="1">
      <c r="A19" s="118" t="s">
        <v>268</v>
      </c>
      <c r="B19" s="114" t="s">
        <v>266</v>
      </c>
      <c r="C19" s="114">
        <f>(C20+C21)/2</f>
        <v>0.9299999999999999</v>
      </c>
      <c r="D19" s="114"/>
      <c r="E19" s="114"/>
      <c r="F19" s="115">
        <f>(F20+F21)/2</f>
        <v>0.9632750000000001</v>
      </c>
      <c r="G19" s="114">
        <v>1</v>
      </c>
      <c r="H19" s="114">
        <v>1</v>
      </c>
      <c r="I19" s="114">
        <v>1</v>
      </c>
      <c r="J19" s="115">
        <f>(G19+H19+I19)/3</f>
        <v>1</v>
      </c>
      <c r="K19" s="115">
        <f>0.3*C19+0.6*F19+0.1*J19</f>
        <v>0.956965</v>
      </c>
    </row>
    <row r="20" spans="1:11" s="96" customFormat="1" ht="25.5">
      <c r="A20" s="103" t="s">
        <v>269</v>
      </c>
      <c r="B20" s="49" t="s">
        <v>267</v>
      </c>
      <c r="C20" s="49">
        <v>1</v>
      </c>
      <c r="D20" s="49">
        <v>1</v>
      </c>
      <c r="E20" s="49">
        <v>1</v>
      </c>
      <c r="F20" s="122">
        <f>0.45*C20+0.35*D20+0.2*E20</f>
        <v>1</v>
      </c>
      <c r="G20" s="49"/>
      <c r="H20" s="49"/>
      <c r="I20" s="49"/>
      <c r="J20" s="49"/>
      <c r="K20" s="116"/>
    </row>
    <row r="21" spans="1:11" s="96" customFormat="1" ht="25.5">
      <c r="A21" s="103" t="s">
        <v>270</v>
      </c>
      <c r="B21" s="49" t="s">
        <v>271</v>
      </c>
      <c r="C21" s="49">
        <v>0.86</v>
      </c>
      <c r="D21" s="104">
        <v>0.981</v>
      </c>
      <c r="E21" s="104">
        <v>0.981</v>
      </c>
      <c r="F21" s="122">
        <f>0.45*C21+0.35*D21+0.2*E21</f>
        <v>0.9265500000000001</v>
      </c>
      <c r="G21" s="49"/>
      <c r="H21" s="49"/>
      <c r="I21" s="49"/>
      <c r="J21" s="49"/>
      <c r="K21" s="116"/>
    </row>
    <row r="22" spans="1:11" s="117" customFormat="1" ht="38.25">
      <c r="A22" s="118" t="s">
        <v>276</v>
      </c>
      <c r="B22" s="114" t="s">
        <v>275</v>
      </c>
      <c r="C22" s="115">
        <f>(C23+C24+C25)/3</f>
        <v>1.0366666666666668</v>
      </c>
      <c r="D22" s="114"/>
      <c r="E22" s="114"/>
      <c r="F22" s="115">
        <f>(F23+F24+F25)/3</f>
        <v>1.0067833333333334</v>
      </c>
      <c r="G22" s="114">
        <v>1</v>
      </c>
      <c r="H22" s="114">
        <v>1</v>
      </c>
      <c r="I22" s="114">
        <v>1</v>
      </c>
      <c r="J22" s="115">
        <f>(G22+H22+I22)/3</f>
        <v>1</v>
      </c>
      <c r="K22" s="115">
        <f>0.3*C22+0.6*F22+0.1*J22</f>
        <v>1.0150700000000001</v>
      </c>
    </row>
    <row r="23" spans="1:11" s="96" customFormat="1" ht="12.75">
      <c r="A23" s="103" t="s">
        <v>277</v>
      </c>
      <c r="B23" s="49" t="s">
        <v>279</v>
      </c>
      <c r="C23" s="49">
        <v>1.04</v>
      </c>
      <c r="D23" s="49">
        <v>1</v>
      </c>
      <c r="E23" s="49">
        <v>1</v>
      </c>
      <c r="F23" s="122">
        <f>0.45*C23+0.35*D23+0.2*E23</f>
        <v>1.018</v>
      </c>
      <c r="G23" s="49"/>
      <c r="H23" s="49"/>
      <c r="I23" s="49"/>
      <c r="J23" s="49"/>
      <c r="K23" s="116"/>
    </row>
    <row r="24" spans="1:11" ht="12.75">
      <c r="A24" s="110" t="s">
        <v>278</v>
      </c>
      <c r="B24" s="49" t="s">
        <v>280</v>
      </c>
      <c r="C24" s="49">
        <v>1.02</v>
      </c>
      <c r="D24" s="104">
        <v>0.947</v>
      </c>
      <c r="E24" s="104">
        <v>0.947</v>
      </c>
      <c r="F24" s="122">
        <f>0.45*C24+0.35*D24+0.2*E24</f>
        <v>0.97985</v>
      </c>
      <c r="G24" s="24"/>
      <c r="H24" s="24"/>
      <c r="I24" s="24"/>
      <c r="J24" s="24"/>
      <c r="K24" s="123"/>
    </row>
    <row r="25" spans="1:11" ht="25.5">
      <c r="A25" s="110" t="s">
        <v>281</v>
      </c>
      <c r="B25" s="49" t="s">
        <v>282</v>
      </c>
      <c r="C25" s="49">
        <v>1.05</v>
      </c>
      <c r="D25" s="49">
        <v>1</v>
      </c>
      <c r="E25" s="111">
        <v>1</v>
      </c>
      <c r="F25" s="122">
        <f>0.45*C25+0.35*D25+0.2*E25</f>
        <v>1.0225</v>
      </c>
      <c r="G25" s="24"/>
      <c r="H25" s="24"/>
      <c r="I25" s="24"/>
      <c r="J25" s="24"/>
      <c r="K25" s="123"/>
    </row>
    <row r="26" spans="1:11" ht="38.25">
      <c r="A26" s="113" t="s">
        <v>285</v>
      </c>
      <c r="B26" s="114" t="s">
        <v>283</v>
      </c>
      <c r="C26" s="114">
        <v>0.94</v>
      </c>
      <c r="D26" s="119"/>
      <c r="E26" s="119"/>
      <c r="F26" s="115">
        <f>(F27)/1</f>
        <v>0.83638</v>
      </c>
      <c r="G26" s="119">
        <v>1</v>
      </c>
      <c r="H26" s="119">
        <v>1</v>
      </c>
      <c r="I26" s="119">
        <v>1</v>
      </c>
      <c r="J26" s="115">
        <f>(G26+H26+I26)/3</f>
        <v>1</v>
      </c>
      <c r="K26" s="115">
        <f>0.3*C26+0.6*F26+0.1*J26</f>
        <v>0.883828</v>
      </c>
    </row>
    <row r="27" spans="1:11" ht="25.5">
      <c r="A27" s="110" t="s">
        <v>286</v>
      </c>
      <c r="B27" s="49" t="s">
        <v>284</v>
      </c>
      <c r="C27" s="49">
        <v>0.94</v>
      </c>
      <c r="D27" s="101">
        <v>0.7516</v>
      </c>
      <c r="E27" s="101">
        <v>0.7516</v>
      </c>
      <c r="F27" s="122">
        <f>0.45*C27+0.35*D27+0.2*E27</f>
        <v>0.83638</v>
      </c>
      <c r="G27" s="24"/>
      <c r="H27" s="24"/>
      <c r="I27" s="24"/>
      <c r="J27" s="24"/>
      <c r="K27" s="123"/>
    </row>
    <row r="28" spans="1:11" ht="38.25">
      <c r="A28" s="113" t="s">
        <v>291</v>
      </c>
      <c r="B28" s="114" t="s">
        <v>287</v>
      </c>
      <c r="C28" s="114">
        <f>(C29+C30)/2</f>
        <v>0.86</v>
      </c>
      <c r="D28" s="119"/>
      <c r="E28" s="119"/>
      <c r="F28" s="115">
        <f>(F29+F30)/2</f>
        <v>0.9321875</v>
      </c>
      <c r="G28" s="119">
        <v>1</v>
      </c>
      <c r="H28" s="119">
        <v>0</v>
      </c>
      <c r="I28" s="119">
        <v>1</v>
      </c>
      <c r="J28" s="115">
        <f>(G28+H28+I28)/3</f>
        <v>0.6666666666666666</v>
      </c>
      <c r="K28" s="115">
        <f>0.3*C28+0.6*F28+0.1*J28</f>
        <v>0.8839791666666666</v>
      </c>
    </row>
    <row r="29" spans="1:11" ht="25.5">
      <c r="A29" s="110" t="s">
        <v>292</v>
      </c>
      <c r="B29" s="111" t="s">
        <v>288</v>
      </c>
      <c r="C29" s="111">
        <v>0.72</v>
      </c>
      <c r="D29" s="101">
        <v>0.9825</v>
      </c>
      <c r="E29" s="101">
        <v>0.9825</v>
      </c>
      <c r="F29" s="122">
        <f>0.45*C29+0.35*D29+0.2*E29</f>
        <v>0.864375</v>
      </c>
      <c r="G29" s="24"/>
      <c r="H29" s="24"/>
      <c r="I29" s="24"/>
      <c r="J29" s="24"/>
      <c r="K29" s="123"/>
    </row>
    <row r="30" spans="1:11" ht="25.5">
      <c r="A30" s="110" t="s">
        <v>293</v>
      </c>
      <c r="B30" s="111" t="s">
        <v>289</v>
      </c>
      <c r="C30" s="111">
        <v>1</v>
      </c>
      <c r="D30" s="24">
        <v>1</v>
      </c>
      <c r="E30" s="24">
        <v>1</v>
      </c>
      <c r="F30" s="122">
        <f>0.45*C30+0.35*D30+0.2*E30</f>
        <v>1</v>
      </c>
      <c r="G30" s="24"/>
      <c r="H30" s="24"/>
      <c r="I30" s="24"/>
      <c r="J30" s="24"/>
      <c r="K30" s="123"/>
    </row>
    <row r="31" spans="1:11" ht="25.5">
      <c r="A31" s="113" t="s">
        <v>294</v>
      </c>
      <c r="B31" s="114" t="s">
        <v>290</v>
      </c>
      <c r="C31" s="114">
        <f>(C32+C33)/2</f>
        <v>1</v>
      </c>
      <c r="D31" s="114"/>
      <c r="E31" s="114"/>
      <c r="F31" s="115">
        <f>(F32+F33)/2</f>
        <v>0.9910625</v>
      </c>
      <c r="G31" s="114">
        <v>1</v>
      </c>
      <c r="H31" s="114">
        <v>1</v>
      </c>
      <c r="I31" s="114">
        <v>1</v>
      </c>
      <c r="J31" s="115">
        <f>(G31+H31+I31)/3</f>
        <v>1</v>
      </c>
      <c r="K31" s="115">
        <f>0.3*C31+0.6*F31+0.1*J31</f>
        <v>0.9946375</v>
      </c>
    </row>
    <row r="32" spans="1:11" ht="38.25">
      <c r="A32" s="110" t="s">
        <v>297</v>
      </c>
      <c r="B32" s="111" t="s">
        <v>295</v>
      </c>
      <c r="C32" s="111">
        <v>1</v>
      </c>
      <c r="D32" s="101">
        <v>0.9678</v>
      </c>
      <c r="E32" s="101">
        <v>0.9678</v>
      </c>
      <c r="F32" s="122">
        <f>0.45*C32+0.35*D32+0.2*E32</f>
        <v>0.9822899999999999</v>
      </c>
      <c r="G32" s="24"/>
      <c r="H32" s="24"/>
      <c r="I32" s="24"/>
      <c r="J32" s="24"/>
      <c r="K32" s="123"/>
    </row>
    <row r="33" spans="1:11" ht="51">
      <c r="A33" s="110" t="s">
        <v>298</v>
      </c>
      <c r="B33" s="111" t="s">
        <v>296</v>
      </c>
      <c r="C33" s="111">
        <v>1</v>
      </c>
      <c r="D33" s="101">
        <v>0.9997</v>
      </c>
      <c r="E33" s="101">
        <v>0.9997</v>
      </c>
      <c r="F33" s="122">
        <f>0.45*C33+0.35*D33+0.2*E33</f>
        <v>0.999835</v>
      </c>
      <c r="G33" s="24"/>
      <c r="H33" s="24"/>
      <c r="I33" s="24"/>
      <c r="J33" s="24"/>
      <c r="K33" s="123"/>
    </row>
    <row r="34" spans="1:11" ht="39.75" customHeight="1">
      <c r="A34" s="113" t="s">
        <v>304</v>
      </c>
      <c r="B34" s="114" t="s">
        <v>299</v>
      </c>
      <c r="C34" s="115">
        <f>(C35+C36+C37+C38)/4</f>
        <v>0.9075</v>
      </c>
      <c r="D34" s="114"/>
      <c r="E34" s="114"/>
      <c r="F34" s="115">
        <f>(F35+F36+F37+F38)/4</f>
        <v>0.9565874999999999</v>
      </c>
      <c r="G34" s="114">
        <v>1</v>
      </c>
      <c r="H34" s="114">
        <v>1</v>
      </c>
      <c r="I34" s="114">
        <v>1</v>
      </c>
      <c r="J34" s="115">
        <f>(G34+H34+I34)/3</f>
        <v>1</v>
      </c>
      <c r="K34" s="115">
        <f>0.3*C34+0.6*F34+0.1*J34</f>
        <v>0.9462025</v>
      </c>
    </row>
    <row r="35" spans="1:11" ht="24" customHeight="1">
      <c r="A35" s="110" t="s">
        <v>305</v>
      </c>
      <c r="B35" s="111" t="s">
        <v>300</v>
      </c>
      <c r="C35" s="111">
        <v>0.9</v>
      </c>
      <c r="D35" s="24">
        <v>0.987</v>
      </c>
      <c r="E35" s="24">
        <v>0.987</v>
      </c>
      <c r="F35" s="122">
        <f>0.45*C35+0.35*D35+0.2*E35</f>
        <v>0.9478500000000001</v>
      </c>
      <c r="G35" s="24"/>
      <c r="H35" s="24"/>
      <c r="I35" s="24"/>
      <c r="J35" s="24"/>
      <c r="K35" s="123"/>
    </row>
    <row r="36" spans="1:11" ht="18" customHeight="1">
      <c r="A36" s="110" t="s">
        <v>306</v>
      </c>
      <c r="B36" s="111" t="s">
        <v>301</v>
      </c>
      <c r="C36" s="24">
        <v>1</v>
      </c>
      <c r="D36" s="24">
        <v>1</v>
      </c>
      <c r="E36" s="24">
        <v>1</v>
      </c>
      <c r="F36" s="122">
        <f>0.45*C36+0.35*D36+0.2*E36</f>
        <v>1</v>
      </c>
      <c r="G36" s="24"/>
      <c r="H36" s="24"/>
      <c r="I36" s="24"/>
      <c r="J36" s="24"/>
      <c r="K36" s="123"/>
    </row>
    <row r="37" spans="1:11" ht="25.5">
      <c r="A37" s="110" t="s">
        <v>307</v>
      </c>
      <c r="B37" s="49" t="s">
        <v>302</v>
      </c>
      <c r="C37" s="111">
        <v>1</v>
      </c>
      <c r="D37" s="24">
        <v>1</v>
      </c>
      <c r="E37" s="24">
        <v>1</v>
      </c>
      <c r="F37" s="122">
        <f>0.45*C37+0.35*D37+0.2*E37</f>
        <v>1</v>
      </c>
      <c r="G37" s="24"/>
      <c r="H37" s="24"/>
      <c r="I37" s="24"/>
      <c r="J37" s="24"/>
      <c r="K37" s="123"/>
    </row>
    <row r="38" spans="1:11" ht="51">
      <c r="A38" s="110" t="s">
        <v>308</v>
      </c>
      <c r="B38" s="111" t="s">
        <v>303</v>
      </c>
      <c r="C38" s="111">
        <v>0.73</v>
      </c>
      <c r="D38" s="24">
        <v>1</v>
      </c>
      <c r="E38" s="24">
        <v>1</v>
      </c>
      <c r="F38" s="122">
        <f>0.45*C38+0.35*D38+0.2*E38</f>
        <v>0.8785000000000001</v>
      </c>
      <c r="G38" s="24"/>
      <c r="H38" s="24"/>
      <c r="I38" s="24"/>
      <c r="J38" s="24"/>
      <c r="K38" s="123"/>
    </row>
    <row r="39" spans="1:11" ht="38.25">
      <c r="A39" s="113" t="s">
        <v>311</v>
      </c>
      <c r="B39" s="114" t="s">
        <v>309</v>
      </c>
      <c r="C39" s="115">
        <f>(C40)/1</f>
        <v>1.03</v>
      </c>
      <c r="D39" s="114"/>
      <c r="E39" s="114"/>
      <c r="F39" s="115">
        <f>(F40)/1</f>
        <v>0.9978800000000001</v>
      </c>
      <c r="G39" s="114">
        <v>1</v>
      </c>
      <c r="H39" s="114">
        <v>1</v>
      </c>
      <c r="I39" s="114">
        <v>1</v>
      </c>
      <c r="J39" s="115">
        <f>(G39+H39+I39)/3</f>
        <v>1</v>
      </c>
      <c r="K39" s="115">
        <f>0.3*C39+0.6*F39+0.1*J39</f>
        <v>1.0077280000000002</v>
      </c>
    </row>
    <row r="40" spans="1:11" ht="25.5">
      <c r="A40" s="110" t="s">
        <v>312</v>
      </c>
      <c r="B40" s="111" t="s">
        <v>310</v>
      </c>
      <c r="C40" s="111">
        <v>1.03</v>
      </c>
      <c r="D40" s="112">
        <v>0.9716</v>
      </c>
      <c r="E40" s="112">
        <v>0.9716</v>
      </c>
      <c r="F40" s="122">
        <f>0.45*C40+0.35*D40+0.2*E40</f>
        <v>0.9978800000000001</v>
      </c>
      <c r="G40" s="24"/>
      <c r="H40" s="24"/>
      <c r="I40" s="24"/>
      <c r="J40" s="24"/>
      <c r="K40" s="123"/>
    </row>
    <row r="41" ht="12.75">
      <c r="A41" s="97"/>
    </row>
  </sheetData>
  <sheetProtection/>
  <mergeCells count="1">
    <mergeCell ref="A1:K1"/>
  </mergeCells>
  <printOptions/>
  <pageMargins left="0.31496062992125984" right="0.31496062992125984" top="0.7480314960629921" bottom="0.35433070866141736" header="0.31496062992125984" footer="0.31496062992125984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0" sqref="A10:IV10"/>
    </sheetView>
  </sheetViews>
  <sheetFormatPr defaultColWidth="9.00390625" defaultRowHeight="12.75"/>
  <cols>
    <col min="2" max="2" width="17.00390625" style="0" customWidth="1"/>
    <col min="3" max="3" width="12.75390625" style="0" customWidth="1"/>
    <col min="4" max="4" width="19.25390625" style="0" customWidth="1"/>
    <col min="5" max="5" width="13.625" style="0" customWidth="1"/>
    <col min="6" max="6" width="17.875" style="0" customWidth="1"/>
    <col min="7" max="7" width="32.875" style="0" customWidth="1"/>
  </cols>
  <sheetData>
    <row r="1" spans="1:7" ht="35.25" customHeight="1">
      <c r="A1" s="124" t="s">
        <v>1</v>
      </c>
      <c r="B1" s="125"/>
      <c r="C1" s="125"/>
      <c r="D1" s="125"/>
      <c r="E1" s="125"/>
      <c r="F1" s="125"/>
      <c r="G1" s="125"/>
    </row>
    <row r="2" spans="1:10" ht="15" customHeight="1">
      <c r="A2" s="126" t="s">
        <v>0</v>
      </c>
      <c r="B2" s="126" t="s">
        <v>2</v>
      </c>
      <c r="C2" s="126" t="s">
        <v>3</v>
      </c>
      <c r="D2" s="129" t="s">
        <v>4</v>
      </c>
      <c r="E2" s="130"/>
      <c r="F2" s="131"/>
      <c r="G2" s="126" t="s">
        <v>8</v>
      </c>
      <c r="H2" s="134" t="s">
        <v>219</v>
      </c>
      <c r="I2" s="134" t="s">
        <v>220</v>
      </c>
      <c r="J2" s="134" t="s">
        <v>221</v>
      </c>
    </row>
    <row r="3" spans="1:10" ht="91.5" customHeight="1">
      <c r="A3" s="127"/>
      <c r="B3" s="127"/>
      <c r="C3" s="127"/>
      <c r="D3" s="132" t="s">
        <v>9</v>
      </c>
      <c r="E3" s="129" t="s">
        <v>5</v>
      </c>
      <c r="F3" s="131"/>
      <c r="G3" s="127"/>
      <c r="H3" s="134"/>
      <c r="I3" s="134"/>
      <c r="J3" s="134"/>
    </row>
    <row r="4" spans="1:10" ht="63" customHeight="1">
      <c r="A4" s="128"/>
      <c r="B4" s="128"/>
      <c r="C4" s="128"/>
      <c r="D4" s="133"/>
      <c r="E4" s="18" t="s">
        <v>6</v>
      </c>
      <c r="F4" s="12" t="s">
        <v>7</v>
      </c>
      <c r="G4" s="128"/>
      <c r="H4" s="134"/>
      <c r="I4" s="134"/>
      <c r="J4" s="134"/>
    </row>
    <row r="5" spans="1:10" ht="22.5" customHeight="1">
      <c r="A5" s="16">
        <v>1</v>
      </c>
      <c r="B5" s="16">
        <v>2</v>
      </c>
      <c r="C5" s="16">
        <v>3</v>
      </c>
      <c r="D5" s="18">
        <v>4</v>
      </c>
      <c r="E5" s="16">
        <v>5</v>
      </c>
      <c r="F5" s="16">
        <v>6</v>
      </c>
      <c r="G5" s="16">
        <v>7</v>
      </c>
      <c r="H5" s="98"/>
      <c r="I5" s="24"/>
      <c r="J5" s="24"/>
    </row>
    <row r="6" spans="1:10" ht="46.5" customHeight="1">
      <c r="A6" s="14">
        <v>1</v>
      </c>
      <c r="B6" s="138" t="s">
        <v>217</v>
      </c>
      <c r="C6" s="139"/>
      <c r="D6" s="139"/>
      <c r="E6" s="139"/>
      <c r="F6" s="139"/>
      <c r="G6" s="140"/>
      <c r="H6" s="98"/>
      <c r="I6" s="24"/>
      <c r="J6" s="24"/>
    </row>
    <row r="7" spans="1:10" ht="50.25" customHeight="1">
      <c r="A7" s="12">
        <v>2</v>
      </c>
      <c r="B7" s="141" t="s">
        <v>19</v>
      </c>
      <c r="C7" s="142"/>
      <c r="D7" s="142"/>
      <c r="E7" s="142"/>
      <c r="F7" s="142"/>
      <c r="G7" s="143"/>
      <c r="H7" s="98"/>
      <c r="I7" s="24"/>
      <c r="J7" s="24"/>
    </row>
    <row r="8" spans="1:13" s="4" customFormat="1" ht="86.25" customHeight="1">
      <c r="A8" s="90">
        <v>3</v>
      </c>
      <c r="B8" s="92" t="s">
        <v>211</v>
      </c>
      <c r="C8" s="93" t="s">
        <v>212</v>
      </c>
      <c r="D8" s="93">
        <v>9.517</v>
      </c>
      <c r="E8" s="93">
        <v>24.5</v>
      </c>
      <c r="F8" s="93">
        <v>16.49</v>
      </c>
      <c r="G8" s="94" t="s">
        <v>213</v>
      </c>
      <c r="H8" s="99">
        <f>F8/E8</f>
        <v>0.6730612244897959</v>
      </c>
      <c r="I8" s="24">
        <v>1.1</v>
      </c>
      <c r="J8" s="101">
        <f>H8*I8</f>
        <v>0.7403673469387755</v>
      </c>
      <c r="K8"/>
      <c r="L8"/>
      <c r="M8"/>
    </row>
    <row r="9" spans="1:13" s="8" customFormat="1" ht="92.25" customHeight="1">
      <c r="A9" s="91">
        <v>4</v>
      </c>
      <c r="B9" s="94" t="s">
        <v>214</v>
      </c>
      <c r="C9" s="93" t="s">
        <v>215</v>
      </c>
      <c r="D9" s="93">
        <v>0</v>
      </c>
      <c r="E9" s="93">
        <v>1325</v>
      </c>
      <c r="F9" s="93">
        <v>0</v>
      </c>
      <c r="G9" s="94" t="s">
        <v>216</v>
      </c>
      <c r="H9" s="98">
        <f>F9/E9</f>
        <v>0</v>
      </c>
      <c r="I9" s="24">
        <v>0</v>
      </c>
      <c r="J9" s="17">
        <v>0</v>
      </c>
      <c r="K9"/>
      <c r="L9"/>
      <c r="M9"/>
    </row>
    <row r="10" spans="1:10" ht="24" customHeight="1">
      <c r="A10" s="10"/>
      <c r="B10" s="135" t="s">
        <v>222</v>
      </c>
      <c r="C10" s="136"/>
      <c r="D10" s="136"/>
      <c r="E10" s="136"/>
      <c r="F10" s="136"/>
      <c r="G10" s="137"/>
      <c r="H10" s="99"/>
      <c r="I10" s="101"/>
      <c r="J10" s="102">
        <f>J8/2+J9/2</f>
        <v>0.37018367346938774</v>
      </c>
    </row>
  </sheetData>
  <sheetProtection/>
  <mergeCells count="14">
    <mergeCell ref="H2:H4"/>
    <mergeCell ref="I2:I4"/>
    <mergeCell ref="J2:J4"/>
    <mergeCell ref="B10:G10"/>
    <mergeCell ref="E3:F3"/>
    <mergeCell ref="B6:G6"/>
    <mergeCell ref="B7:G7"/>
    <mergeCell ref="A1:G1"/>
    <mergeCell ref="A2:A4"/>
    <mergeCell ref="B2:B4"/>
    <mergeCell ref="C2:C4"/>
    <mergeCell ref="D2:F2"/>
    <mergeCell ref="G2:G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9">
      <selection activeCell="G11" sqref="G11"/>
    </sheetView>
  </sheetViews>
  <sheetFormatPr defaultColWidth="9.00390625" defaultRowHeight="12.75"/>
  <cols>
    <col min="2" max="2" width="29.875" style="0" customWidth="1"/>
    <col min="3" max="3" width="15.625" style="0" customWidth="1"/>
    <col min="4" max="4" width="18.125" style="0" customWidth="1"/>
    <col min="5" max="5" width="16.625" style="0" customWidth="1"/>
    <col min="6" max="6" width="23.625" style="0" customWidth="1"/>
    <col min="7" max="7" width="27.875" style="0" customWidth="1"/>
  </cols>
  <sheetData>
    <row r="2" spans="1:7" ht="46.5" customHeight="1">
      <c r="A2" s="124" t="s">
        <v>1</v>
      </c>
      <c r="B2" s="125"/>
      <c r="C2" s="125"/>
      <c r="D2" s="125"/>
      <c r="E2" s="125"/>
      <c r="F2" s="125"/>
      <c r="G2" s="125"/>
    </row>
    <row r="3" spans="1:10" ht="15" customHeight="1">
      <c r="A3" s="126" t="s">
        <v>0</v>
      </c>
      <c r="B3" s="126" t="s">
        <v>2</v>
      </c>
      <c r="C3" s="126" t="s">
        <v>3</v>
      </c>
      <c r="D3" s="129" t="s">
        <v>4</v>
      </c>
      <c r="E3" s="130"/>
      <c r="F3" s="131"/>
      <c r="G3" s="126" t="s">
        <v>8</v>
      </c>
      <c r="H3" s="134" t="s">
        <v>219</v>
      </c>
      <c r="I3" s="134" t="s">
        <v>220</v>
      </c>
      <c r="J3" s="134" t="s">
        <v>221</v>
      </c>
    </row>
    <row r="4" spans="1:10" ht="66" customHeight="1">
      <c r="A4" s="127"/>
      <c r="B4" s="127"/>
      <c r="C4" s="127"/>
      <c r="D4" s="132" t="s">
        <v>9</v>
      </c>
      <c r="E4" s="129" t="s">
        <v>5</v>
      </c>
      <c r="F4" s="131"/>
      <c r="G4" s="127"/>
      <c r="H4" s="134"/>
      <c r="I4" s="134"/>
      <c r="J4" s="134"/>
    </row>
    <row r="5" spans="1:10" ht="21.75" customHeight="1">
      <c r="A5" s="128"/>
      <c r="B5" s="128"/>
      <c r="C5" s="128"/>
      <c r="D5" s="133"/>
      <c r="E5" s="18" t="s">
        <v>6</v>
      </c>
      <c r="F5" s="12" t="s">
        <v>7</v>
      </c>
      <c r="G5" s="128"/>
      <c r="H5" s="134"/>
      <c r="I5" s="134"/>
      <c r="J5" s="134"/>
    </row>
    <row r="6" spans="1:10" ht="22.5" customHeight="1">
      <c r="A6" s="16">
        <v>1</v>
      </c>
      <c r="B6" s="16">
        <v>2</v>
      </c>
      <c r="C6" s="16">
        <v>3</v>
      </c>
      <c r="D6" s="18">
        <v>4</v>
      </c>
      <c r="E6" s="16">
        <v>5</v>
      </c>
      <c r="F6" s="16">
        <v>6</v>
      </c>
      <c r="G6" s="16">
        <v>7</v>
      </c>
      <c r="H6" s="98"/>
      <c r="I6" s="24"/>
      <c r="J6" s="24"/>
    </row>
    <row r="7" spans="1:10" ht="37.5" customHeight="1">
      <c r="A7" s="14">
        <v>1</v>
      </c>
      <c r="B7" s="138" t="s">
        <v>21</v>
      </c>
      <c r="C7" s="139"/>
      <c r="D7" s="139"/>
      <c r="E7" s="139"/>
      <c r="F7" s="139"/>
      <c r="G7" s="140"/>
      <c r="H7" s="98"/>
      <c r="I7" s="24"/>
      <c r="J7" s="24"/>
    </row>
    <row r="8" spans="1:10" ht="50.25" customHeight="1">
      <c r="A8" s="12">
        <v>2</v>
      </c>
      <c r="B8" s="144" t="s">
        <v>20</v>
      </c>
      <c r="C8" s="145"/>
      <c r="D8" s="145"/>
      <c r="E8" s="145"/>
      <c r="F8" s="145"/>
      <c r="G8" s="146"/>
      <c r="H8" s="98"/>
      <c r="I8" s="24"/>
      <c r="J8" s="24"/>
    </row>
    <row r="9" spans="1:13" s="4" customFormat="1" ht="111.75" customHeight="1">
      <c r="A9" s="10">
        <v>3</v>
      </c>
      <c r="B9" s="79" t="s">
        <v>75</v>
      </c>
      <c r="C9" s="76" t="s">
        <v>76</v>
      </c>
      <c r="D9" s="77">
        <v>90.8</v>
      </c>
      <c r="E9" s="77">
        <v>102</v>
      </c>
      <c r="F9" s="78">
        <v>91.5</v>
      </c>
      <c r="G9" s="79" t="s">
        <v>248</v>
      </c>
      <c r="H9" s="99">
        <f aca="true" t="shared" si="0" ref="H9:H14">F9/E9</f>
        <v>0.8970588235294118</v>
      </c>
      <c r="I9" s="101">
        <f>F9/D9</f>
        <v>1.0077092511013217</v>
      </c>
      <c r="J9" s="101">
        <f>H9*I9</f>
        <v>0.9039744752526563</v>
      </c>
      <c r="K9"/>
      <c r="L9"/>
      <c r="M9"/>
    </row>
    <row r="10" spans="1:13" s="8" customFormat="1" ht="129" customHeight="1">
      <c r="A10" s="12">
        <v>4</v>
      </c>
      <c r="B10" s="30" t="s">
        <v>77</v>
      </c>
      <c r="C10" s="76" t="s">
        <v>78</v>
      </c>
      <c r="D10" s="78">
        <v>3</v>
      </c>
      <c r="E10" s="80">
        <v>1</v>
      </c>
      <c r="F10" s="78">
        <v>0</v>
      </c>
      <c r="G10" s="79" t="s">
        <v>313</v>
      </c>
      <c r="H10" s="98">
        <f t="shared" si="0"/>
        <v>0</v>
      </c>
      <c r="I10" s="24">
        <v>0</v>
      </c>
      <c r="J10" s="17">
        <v>0</v>
      </c>
      <c r="K10"/>
      <c r="L10"/>
      <c r="M10"/>
    </row>
    <row r="11" spans="1:13" s="8" customFormat="1" ht="80.25" customHeight="1">
      <c r="A11" s="12">
        <v>5</v>
      </c>
      <c r="B11" s="30" t="s">
        <v>79</v>
      </c>
      <c r="C11" s="76" t="s">
        <v>80</v>
      </c>
      <c r="D11" s="76">
        <v>1738</v>
      </c>
      <c r="E11" s="76">
        <v>500</v>
      </c>
      <c r="F11" s="76">
        <v>500</v>
      </c>
      <c r="G11" s="81"/>
      <c r="H11" s="99">
        <f t="shared" si="0"/>
        <v>1</v>
      </c>
      <c r="I11" s="101">
        <v>1.1</v>
      </c>
      <c r="J11" s="101">
        <f>H11*I11</f>
        <v>1.1</v>
      </c>
      <c r="K11"/>
      <c r="L11" t="s">
        <v>249</v>
      </c>
      <c r="M11"/>
    </row>
    <row r="12" spans="1:13" s="8" customFormat="1" ht="47.25" customHeight="1">
      <c r="A12" s="10">
        <v>6</v>
      </c>
      <c r="B12" s="30" t="s">
        <v>81</v>
      </c>
      <c r="C12" s="76" t="s">
        <v>76</v>
      </c>
      <c r="D12" s="82">
        <v>104</v>
      </c>
      <c r="E12" s="82">
        <v>107</v>
      </c>
      <c r="F12" s="82">
        <v>107</v>
      </c>
      <c r="G12" s="83"/>
      <c r="H12" s="99">
        <f t="shared" si="0"/>
        <v>1</v>
      </c>
      <c r="I12" s="101">
        <f>F12/D12</f>
        <v>1.0288461538461537</v>
      </c>
      <c r="J12" s="101">
        <f>H12*I12</f>
        <v>1.0288461538461537</v>
      </c>
      <c r="K12"/>
      <c r="L12"/>
      <c r="M12"/>
    </row>
    <row r="13" spans="1:13" s="4" customFormat="1" ht="49.5" customHeight="1">
      <c r="A13" s="17">
        <v>7</v>
      </c>
      <c r="B13" s="30" t="s">
        <v>82</v>
      </c>
      <c r="C13" s="76" t="s">
        <v>76</v>
      </c>
      <c r="D13" s="77">
        <v>104.3</v>
      </c>
      <c r="E13" s="77">
        <v>106.3</v>
      </c>
      <c r="F13" s="84">
        <v>106</v>
      </c>
      <c r="G13" s="77"/>
      <c r="H13" s="99">
        <f t="shared" si="0"/>
        <v>0.9971777986829727</v>
      </c>
      <c r="I13" s="101">
        <f>F13/D13</f>
        <v>1.0162991371045063</v>
      </c>
      <c r="J13" s="101">
        <f>H13*I13</f>
        <v>1.0134309363412763</v>
      </c>
      <c r="K13"/>
      <c r="L13"/>
      <c r="M13"/>
    </row>
    <row r="14" spans="1:13" s="4" customFormat="1" ht="65.25" customHeight="1">
      <c r="A14" s="12">
        <v>8</v>
      </c>
      <c r="B14" s="30" t="s">
        <v>83</v>
      </c>
      <c r="C14" s="76" t="s">
        <v>78</v>
      </c>
      <c r="D14" s="85">
        <v>2</v>
      </c>
      <c r="E14" s="86">
        <v>2</v>
      </c>
      <c r="F14" s="85">
        <v>1</v>
      </c>
      <c r="G14" s="30" t="s">
        <v>84</v>
      </c>
      <c r="H14" s="99">
        <f t="shared" si="0"/>
        <v>0.5</v>
      </c>
      <c r="I14" s="101">
        <f>F14/D14</f>
        <v>0.5</v>
      </c>
      <c r="J14" s="101">
        <f>H14*I14</f>
        <v>0.25</v>
      </c>
      <c r="K14"/>
      <c r="L14"/>
      <c r="M14"/>
    </row>
    <row r="15" spans="1:10" ht="24" customHeight="1">
      <c r="A15" s="10"/>
      <c r="B15" s="135" t="s">
        <v>222</v>
      </c>
      <c r="C15" s="136"/>
      <c r="D15" s="136"/>
      <c r="E15" s="136"/>
      <c r="F15" s="136"/>
      <c r="G15" s="137"/>
      <c r="H15" s="99"/>
      <c r="I15" s="101"/>
      <c r="J15" s="102">
        <f>J9/6+J11/6+J12/6+J13/6+J14/6</f>
        <v>0.7160419275733477</v>
      </c>
    </row>
    <row r="17" ht="12.75">
      <c r="N17" s="31"/>
    </row>
  </sheetData>
  <sheetProtection/>
  <mergeCells count="14">
    <mergeCell ref="H3:H5"/>
    <mergeCell ref="I3:I5"/>
    <mergeCell ref="J3:J5"/>
    <mergeCell ref="B15:G15"/>
    <mergeCell ref="E4:F4"/>
    <mergeCell ref="B7:G7"/>
    <mergeCell ref="B8:G8"/>
    <mergeCell ref="A2:G2"/>
    <mergeCell ref="A3:A5"/>
    <mergeCell ref="B3:B5"/>
    <mergeCell ref="C3:C5"/>
    <mergeCell ref="D3:F3"/>
    <mergeCell ref="G3:G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52">
      <selection activeCell="A41" sqref="A41:IV41"/>
    </sheetView>
  </sheetViews>
  <sheetFormatPr defaultColWidth="9.00390625" defaultRowHeight="12.75"/>
  <cols>
    <col min="1" max="1" width="5.875" style="0" customWidth="1"/>
    <col min="2" max="2" width="46.125" style="0" customWidth="1"/>
    <col min="3" max="3" width="16.125" style="0" customWidth="1"/>
    <col min="4" max="4" width="20.75390625" style="0" customWidth="1"/>
    <col min="5" max="5" width="16.875" style="0" customWidth="1"/>
    <col min="6" max="6" width="16.25390625" style="0" customWidth="1"/>
    <col min="7" max="7" width="23.00390625" style="0" customWidth="1"/>
  </cols>
  <sheetData>
    <row r="2" spans="1:7" ht="46.5" customHeight="1">
      <c r="A2" s="124" t="s">
        <v>1</v>
      </c>
      <c r="B2" s="125"/>
      <c r="C2" s="125"/>
      <c r="D2" s="125"/>
      <c r="E2" s="125"/>
      <c r="F2" s="125"/>
      <c r="G2" s="125"/>
    </row>
    <row r="3" spans="1:10" ht="15" customHeight="1">
      <c r="A3" s="126" t="s">
        <v>0</v>
      </c>
      <c r="B3" s="126" t="s">
        <v>2</v>
      </c>
      <c r="C3" s="126" t="s">
        <v>3</v>
      </c>
      <c r="D3" s="129" t="s">
        <v>4</v>
      </c>
      <c r="E3" s="130"/>
      <c r="F3" s="131"/>
      <c r="G3" s="126" t="s">
        <v>8</v>
      </c>
      <c r="H3" s="134" t="s">
        <v>219</v>
      </c>
      <c r="I3" s="134" t="s">
        <v>220</v>
      </c>
      <c r="J3" s="134" t="s">
        <v>221</v>
      </c>
    </row>
    <row r="4" spans="1:10" ht="91.5" customHeight="1">
      <c r="A4" s="127"/>
      <c r="B4" s="127"/>
      <c r="C4" s="127"/>
      <c r="D4" s="132" t="s">
        <v>9</v>
      </c>
      <c r="E4" s="129" t="s">
        <v>5</v>
      </c>
      <c r="F4" s="131"/>
      <c r="G4" s="127"/>
      <c r="H4" s="134"/>
      <c r="I4" s="134"/>
      <c r="J4" s="134"/>
    </row>
    <row r="5" spans="1:10" ht="63" customHeight="1">
      <c r="A5" s="128"/>
      <c r="B5" s="128"/>
      <c r="C5" s="128"/>
      <c r="D5" s="133"/>
      <c r="E5" s="18" t="s">
        <v>6</v>
      </c>
      <c r="F5" s="12" t="s">
        <v>7</v>
      </c>
      <c r="G5" s="128"/>
      <c r="H5" s="134"/>
      <c r="I5" s="134"/>
      <c r="J5" s="134"/>
    </row>
    <row r="6" spans="1:10" ht="22.5" customHeight="1">
      <c r="A6" s="54">
        <v>1</v>
      </c>
      <c r="B6" s="54">
        <v>2</v>
      </c>
      <c r="C6" s="54">
        <v>3</v>
      </c>
      <c r="D6" s="18">
        <v>4</v>
      </c>
      <c r="E6" s="54">
        <v>5</v>
      </c>
      <c r="F6" s="54">
        <v>6</v>
      </c>
      <c r="G6" s="54">
        <v>7</v>
      </c>
      <c r="H6" s="98"/>
      <c r="I6" s="24"/>
      <c r="J6" s="24"/>
    </row>
    <row r="7" spans="1:10" ht="46.5" customHeight="1">
      <c r="A7" s="14">
        <v>1</v>
      </c>
      <c r="B7" s="138" t="s">
        <v>22</v>
      </c>
      <c r="C7" s="139"/>
      <c r="D7" s="139"/>
      <c r="E7" s="139"/>
      <c r="F7" s="139"/>
      <c r="G7" s="140"/>
      <c r="H7" s="98"/>
      <c r="I7" s="24"/>
      <c r="J7" s="24"/>
    </row>
    <row r="8" spans="1:10" ht="36.75" customHeight="1">
      <c r="A8" s="12">
        <v>2</v>
      </c>
      <c r="B8" s="144" t="s">
        <v>111</v>
      </c>
      <c r="C8" s="145"/>
      <c r="D8" s="145"/>
      <c r="E8" s="145"/>
      <c r="F8" s="145"/>
      <c r="G8" s="146"/>
      <c r="H8" s="98"/>
      <c r="I8" s="24"/>
      <c r="J8" s="24"/>
    </row>
    <row r="9" spans="1:10" ht="48" customHeight="1">
      <c r="A9" s="12">
        <v>3</v>
      </c>
      <c r="B9" s="41" t="s">
        <v>112</v>
      </c>
      <c r="C9" s="12" t="s">
        <v>113</v>
      </c>
      <c r="D9" s="12">
        <v>100</v>
      </c>
      <c r="E9" s="12">
        <v>100</v>
      </c>
      <c r="F9" s="12">
        <v>100</v>
      </c>
      <c r="G9" s="43"/>
      <c r="H9" s="99">
        <f aca="true" t="shared" si="0" ref="H9:H14">F9/E9</f>
        <v>1</v>
      </c>
      <c r="I9" s="101">
        <f aca="true" t="shared" si="1" ref="I9:I14">F9/D9</f>
        <v>1</v>
      </c>
      <c r="J9" s="101">
        <f aca="true" t="shared" si="2" ref="J9:J14">H9*I9</f>
        <v>1</v>
      </c>
    </row>
    <row r="10" spans="1:13" s="4" customFormat="1" ht="48" customHeight="1">
      <c r="A10" s="44">
        <v>4</v>
      </c>
      <c r="B10" s="36" t="s">
        <v>114</v>
      </c>
      <c r="C10" s="12" t="s">
        <v>113</v>
      </c>
      <c r="D10" s="12">
        <v>100</v>
      </c>
      <c r="E10" s="12">
        <v>100</v>
      </c>
      <c r="F10" s="12">
        <v>100</v>
      </c>
      <c r="G10" s="12"/>
      <c r="H10" s="98">
        <f t="shared" si="0"/>
        <v>1</v>
      </c>
      <c r="I10" s="101">
        <f t="shared" si="1"/>
        <v>1</v>
      </c>
      <c r="J10" s="101">
        <f t="shared" si="2"/>
        <v>1</v>
      </c>
      <c r="K10"/>
      <c r="L10"/>
      <c r="M10"/>
    </row>
    <row r="11" spans="1:13" s="4" customFormat="1" ht="48" customHeight="1">
      <c r="A11" s="44">
        <v>5</v>
      </c>
      <c r="B11" s="36" t="s">
        <v>115</v>
      </c>
      <c r="C11" s="12" t="s">
        <v>113</v>
      </c>
      <c r="D11" s="12">
        <v>105.2</v>
      </c>
      <c r="E11" s="12">
        <v>101.3</v>
      </c>
      <c r="F11" s="12">
        <v>101.3</v>
      </c>
      <c r="G11" s="12"/>
      <c r="H11" s="99">
        <f t="shared" si="0"/>
        <v>1</v>
      </c>
      <c r="I11" s="101">
        <f t="shared" si="1"/>
        <v>0.9629277566539923</v>
      </c>
      <c r="J11" s="101">
        <f t="shared" si="2"/>
        <v>0.9629277566539923</v>
      </c>
      <c r="K11"/>
      <c r="L11"/>
      <c r="M11"/>
    </row>
    <row r="12" spans="1:13" s="4" customFormat="1" ht="48" customHeight="1">
      <c r="A12" s="44">
        <v>6</v>
      </c>
      <c r="B12" s="36" t="s">
        <v>116</v>
      </c>
      <c r="C12" s="12" t="s">
        <v>113</v>
      </c>
      <c r="D12" s="12">
        <v>6.1</v>
      </c>
      <c r="E12" s="12">
        <v>6.2</v>
      </c>
      <c r="F12" s="12">
        <v>6.2</v>
      </c>
      <c r="G12" s="12"/>
      <c r="H12" s="99">
        <f t="shared" si="0"/>
        <v>1</v>
      </c>
      <c r="I12" s="101">
        <f t="shared" si="1"/>
        <v>1.0163934426229508</v>
      </c>
      <c r="J12" s="101">
        <f t="shared" si="2"/>
        <v>1.0163934426229508</v>
      </c>
      <c r="K12"/>
      <c r="L12"/>
      <c r="M12"/>
    </row>
    <row r="13" spans="1:13" s="4" customFormat="1" ht="48" customHeight="1">
      <c r="A13" s="44">
        <v>7</v>
      </c>
      <c r="B13" s="36" t="s">
        <v>117</v>
      </c>
      <c r="C13" s="12" t="s">
        <v>113</v>
      </c>
      <c r="D13" s="12">
        <v>100</v>
      </c>
      <c r="E13" s="12">
        <v>100</v>
      </c>
      <c r="F13" s="12">
        <v>100</v>
      </c>
      <c r="G13" s="12"/>
      <c r="H13" s="99">
        <f t="shared" si="0"/>
        <v>1</v>
      </c>
      <c r="I13" s="101">
        <f t="shared" si="1"/>
        <v>1</v>
      </c>
      <c r="J13" s="101">
        <f t="shared" si="2"/>
        <v>1</v>
      </c>
      <c r="K13"/>
      <c r="L13"/>
      <c r="M13"/>
    </row>
    <row r="14" spans="1:13" s="4" customFormat="1" ht="48" customHeight="1">
      <c r="A14" s="44">
        <v>8</v>
      </c>
      <c r="B14" s="36" t="s">
        <v>118</v>
      </c>
      <c r="C14" s="12" t="s">
        <v>113</v>
      </c>
      <c r="D14" s="12">
        <v>100</v>
      </c>
      <c r="E14" s="12">
        <v>100</v>
      </c>
      <c r="F14" s="12">
        <v>100</v>
      </c>
      <c r="G14" s="12"/>
      <c r="H14" s="99">
        <f t="shared" si="0"/>
        <v>1</v>
      </c>
      <c r="I14" s="101">
        <f t="shared" si="1"/>
        <v>1</v>
      </c>
      <c r="J14" s="101">
        <f t="shared" si="2"/>
        <v>1</v>
      </c>
      <c r="K14"/>
      <c r="L14"/>
      <c r="M14"/>
    </row>
    <row r="15" spans="1:10" ht="24" customHeight="1">
      <c r="A15" s="10"/>
      <c r="B15" s="135" t="s">
        <v>222</v>
      </c>
      <c r="C15" s="136"/>
      <c r="D15" s="136"/>
      <c r="E15" s="136"/>
      <c r="F15" s="136"/>
      <c r="G15" s="137"/>
      <c r="H15" s="99"/>
      <c r="I15" s="101"/>
      <c r="J15" s="102">
        <f>J9/6+J10/6+J11/6+J12/6+J13/6+J14/6</f>
        <v>0.9965535332128237</v>
      </c>
    </row>
    <row r="16" spans="1:13" s="8" customFormat="1" ht="51.75" customHeight="1">
      <c r="A16" s="45">
        <v>9</v>
      </c>
      <c r="B16" s="151" t="s">
        <v>119</v>
      </c>
      <c r="C16" s="152"/>
      <c r="D16" s="152"/>
      <c r="E16" s="152"/>
      <c r="F16" s="152"/>
      <c r="G16" s="153"/>
      <c r="H16"/>
      <c r="I16"/>
      <c r="J16"/>
      <c r="K16"/>
      <c r="L16"/>
      <c r="M16"/>
    </row>
    <row r="17" spans="1:13" s="8" customFormat="1" ht="78.75" customHeight="1">
      <c r="A17" s="44">
        <v>10</v>
      </c>
      <c r="B17" s="36" t="s">
        <v>120</v>
      </c>
      <c r="C17" s="12" t="s">
        <v>113</v>
      </c>
      <c r="D17" s="12">
        <v>100</v>
      </c>
      <c r="E17" s="12">
        <v>100</v>
      </c>
      <c r="F17" s="12">
        <v>100</v>
      </c>
      <c r="G17" s="12"/>
      <c r="H17" s="99">
        <f aca="true" t="shared" si="3" ref="H17:H27">F17/E17</f>
        <v>1</v>
      </c>
      <c r="I17" s="101">
        <f>F17/D17</f>
        <v>1</v>
      </c>
      <c r="J17" s="101">
        <f aca="true" t="shared" si="4" ref="J17:J25">H17*I17</f>
        <v>1</v>
      </c>
      <c r="K17"/>
      <c r="L17"/>
      <c r="M17"/>
    </row>
    <row r="18" spans="1:13" s="8" customFormat="1" ht="78.75" customHeight="1">
      <c r="A18" s="44">
        <v>11</v>
      </c>
      <c r="B18" s="36" t="s">
        <v>121</v>
      </c>
      <c r="C18" s="12" t="s">
        <v>113</v>
      </c>
      <c r="D18" s="12">
        <v>92.9</v>
      </c>
      <c r="E18" s="12">
        <v>93.7</v>
      </c>
      <c r="F18" s="12">
        <v>93.7</v>
      </c>
      <c r="G18" s="12"/>
      <c r="H18" s="98">
        <f t="shared" si="3"/>
        <v>1</v>
      </c>
      <c r="I18" s="101">
        <f>F18/D18</f>
        <v>1.008611410118407</v>
      </c>
      <c r="J18" s="101">
        <f t="shared" si="4"/>
        <v>1.008611410118407</v>
      </c>
      <c r="K18"/>
      <c r="L18"/>
      <c r="M18"/>
    </row>
    <row r="19" spans="1:13" s="8" customFormat="1" ht="50.25" customHeight="1">
      <c r="A19" s="44">
        <v>12</v>
      </c>
      <c r="B19" s="36" t="s">
        <v>122</v>
      </c>
      <c r="C19" s="12" t="s">
        <v>113</v>
      </c>
      <c r="D19" s="12">
        <v>100</v>
      </c>
      <c r="E19" s="12">
        <v>100</v>
      </c>
      <c r="F19" s="12">
        <v>100</v>
      </c>
      <c r="G19" s="12"/>
      <c r="H19" s="99">
        <f t="shared" si="3"/>
        <v>1</v>
      </c>
      <c r="I19" s="101">
        <f>F19/D19</f>
        <v>1</v>
      </c>
      <c r="J19" s="101">
        <f t="shared" si="4"/>
        <v>1</v>
      </c>
      <c r="K19"/>
      <c r="L19"/>
      <c r="M19"/>
    </row>
    <row r="20" spans="1:13" s="8" customFormat="1" ht="83.25" customHeight="1">
      <c r="A20" s="44">
        <v>13</v>
      </c>
      <c r="B20" s="36" t="s">
        <v>123</v>
      </c>
      <c r="C20" s="12" t="s">
        <v>113</v>
      </c>
      <c r="D20" s="12">
        <v>105.1</v>
      </c>
      <c r="E20" s="12">
        <v>116.5</v>
      </c>
      <c r="F20" s="12">
        <v>116.5</v>
      </c>
      <c r="G20" s="12"/>
      <c r="H20" s="99">
        <f t="shared" si="3"/>
        <v>1</v>
      </c>
      <c r="I20" s="101">
        <v>1.1</v>
      </c>
      <c r="J20" s="101">
        <f t="shared" si="4"/>
        <v>1.1</v>
      </c>
      <c r="K20">
        <f>F20/D20</f>
        <v>1.1084681255946718</v>
      </c>
      <c r="L20"/>
      <c r="M20"/>
    </row>
    <row r="21" spans="1:13" s="8" customFormat="1" ht="83.25" customHeight="1">
      <c r="A21" s="106">
        <v>14</v>
      </c>
      <c r="B21" s="105" t="s">
        <v>124</v>
      </c>
      <c r="C21" s="107" t="s">
        <v>113</v>
      </c>
      <c r="D21" s="105">
        <v>92.9</v>
      </c>
      <c r="E21" s="105">
        <v>94.1</v>
      </c>
      <c r="F21" s="105">
        <v>94.1</v>
      </c>
      <c r="G21" s="9"/>
      <c r="H21" s="99">
        <f t="shared" si="3"/>
        <v>1</v>
      </c>
      <c r="I21" s="101">
        <f>F21/D21</f>
        <v>1.0129171151776102</v>
      </c>
      <c r="J21" s="101">
        <f t="shared" si="4"/>
        <v>1.0129171151776102</v>
      </c>
      <c r="K21"/>
      <c r="L21"/>
      <c r="M21"/>
    </row>
    <row r="22" spans="1:13" s="8" customFormat="1" ht="48.75" customHeight="1">
      <c r="A22" s="44">
        <v>15</v>
      </c>
      <c r="B22" s="36" t="s">
        <v>125</v>
      </c>
      <c r="C22" s="12" t="s">
        <v>113</v>
      </c>
      <c r="D22" s="12">
        <v>58</v>
      </c>
      <c r="E22" s="12">
        <v>58</v>
      </c>
      <c r="F22" s="12">
        <v>58</v>
      </c>
      <c r="G22" s="12"/>
      <c r="H22" s="99">
        <f t="shared" si="3"/>
        <v>1</v>
      </c>
      <c r="I22" s="101">
        <f>F22/D22</f>
        <v>1</v>
      </c>
      <c r="J22" s="101">
        <f t="shared" si="4"/>
        <v>1</v>
      </c>
      <c r="K22"/>
      <c r="L22"/>
      <c r="M22"/>
    </row>
    <row r="23" spans="1:13" s="8" customFormat="1" ht="48.75" customHeight="1">
      <c r="A23" s="44">
        <v>16</v>
      </c>
      <c r="B23" s="36" t="s">
        <v>126</v>
      </c>
      <c r="C23" s="12" t="s">
        <v>113</v>
      </c>
      <c r="D23" s="12">
        <v>17.6</v>
      </c>
      <c r="E23" s="12">
        <v>25</v>
      </c>
      <c r="F23" s="12">
        <v>25</v>
      </c>
      <c r="G23" s="12"/>
      <c r="H23" s="99">
        <f t="shared" si="3"/>
        <v>1</v>
      </c>
      <c r="I23" s="101">
        <v>1.1</v>
      </c>
      <c r="J23" s="101">
        <f t="shared" si="4"/>
        <v>1.1</v>
      </c>
      <c r="K23">
        <f>F23/D23</f>
        <v>1.4204545454545454</v>
      </c>
      <c r="L23"/>
      <c r="M23"/>
    </row>
    <row r="24" spans="1:13" s="8" customFormat="1" ht="60.75" customHeight="1">
      <c r="A24" s="44">
        <v>17</v>
      </c>
      <c r="B24" s="36" t="s">
        <v>127</v>
      </c>
      <c r="C24" s="12" t="s">
        <v>113</v>
      </c>
      <c r="D24" s="12">
        <v>100</v>
      </c>
      <c r="E24" s="12">
        <v>100</v>
      </c>
      <c r="F24" s="12">
        <v>100</v>
      </c>
      <c r="G24" s="12"/>
      <c r="H24" s="99">
        <f t="shared" si="3"/>
        <v>1</v>
      </c>
      <c r="I24" s="101">
        <f>F24/D24</f>
        <v>1</v>
      </c>
      <c r="J24" s="101">
        <f t="shared" si="4"/>
        <v>1</v>
      </c>
      <c r="K24"/>
      <c r="L24"/>
      <c r="M24"/>
    </row>
    <row r="25" spans="1:13" s="8" customFormat="1" ht="51.75" customHeight="1">
      <c r="A25" s="106">
        <v>18</v>
      </c>
      <c r="B25" s="105" t="s">
        <v>206</v>
      </c>
      <c r="C25" s="105" t="s">
        <v>92</v>
      </c>
      <c r="D25" s="105">
        <v>1</v>
      </c>
      <c r="E25" s="105">
        <v>1</v>
      </c>
      <c r="F25" s="105">
        <v>1</v>
      </c>
      <c r="G25" s="105"/>
      <c r="H25" s="99">
        <f t="shared" si="3"/>
        <v>1</v>
      </c>
      <c r="I25" s="101">
        <f>F25/D25</f>
        <v>1</v>
      </c>
      <c r="J25" s="101">
        <f t="shared" si="4"/>
        <v>1</v>
      </c>
      <c r="K25"/>
      <c r="L25"/>
      <c r="M25"/>
    </row>
    <row r="26" spans="1:13" s="8" customFormat="1" ht="33.75" customHeight="1">
      <c r="A26" s="44">
        <v>19</v>
      </c>
      <c r="B26" s="36" t="s">
        <v>128</v>
      </c>
      <c r="C26" s="12" t="s">
        <v>92</v>
      </c>
      <c r="D26" s="12">
        <v>0</v>
      </c>
      <c r="E26" s="12">
        <v>3</v>
      </c>
      <c r="F26" s="12">
        <v>3</v>
      </c>
      <c r="G26" s="12"/>
      <c r="H26" s="99">
        <f t="shared" si="3"/>
        <v>1</v>
      </c>
      <c r="I26" s="101"/>
      <c r="J26" s="101">
        <v>1</v>
      </c>
      <c r="K26"/>
      <c r="L26"/>
      <c r="M26"/>
    </row>
    <row r="27" spans="1:13" s="8" customFormat="1" ht="54" customHeight="1">
      <c r="A27" s="106">
        <v>20</v>
      </c>
      <c r="B27" s="105" t="s">
        <v>129</v>
      </c>
      <c r="C27" s="105" t="s">
        <v>113</v>
      </c>
      <c r="D27" s="105">
        <v>100</v>
      </c>
      <c r="E27" s="105">
        <v>100</v>
      </c>
      <c r="F27" s="105">
        <v>100</v>
      </c>
      <c r="G27" s="105"/>
      <c r="H27" s="99">
        <f t="shared" si="3"/>
        <v>1</v>
      </c>
      <c r="I27" s="101">
        <f>F27/D27</f>
        <v>1</v>
      </c>
      <c r="J27" s="101">
        <f>H27*I27</f>
        <v>1</v>
      </c>
      <c r="K27"/>
      <c r="L27"/>
      <c r="M27"/>
    </row>
    <row r="28" spans="1:10" ht="24" customHeight="1">
      <c r="A28" s="10"/>
      <c r="B28" s="135" t="s">
        <v>222</v>
      </c>
      <c r="C28" s="136"/>
      <c r="D28" s="136"/>
      <c r="E28" s="136"/>
      <c r="F28" s="136"/>
      <c r="G28" s="137"/>
      <c r="H28" s="99"/>
      <c r="I28" s="101"/>
      <c r="J28" s="102">
        <f>J22/11+J23/11+J24/11+J25/11+J26/11+J27/11+J21/11+J20/11+J19/11+J18/11+J17/11</f>
        <v>1.0201389568450925</v>
      </c>
    </row>
    <row r="29" spans="1:13" s="8" customFormat="1" ht="30" customHeight="1">
      <c r="A29" s="87">
        <v>21</v>
      </c>
      <c r="B29" s="141" t="s">
        <v>130</v>
      </c>
      <c r="C29" s="142"/>
      <c r="D29" s="142"/>
      <c r="E29" s="142"/>
      <c r="F29" s="142"/>
      <c r="G29" s="143"/>
      <c r="H29"/>
      <c r="I29"/>
      <c r="J29"/>
      <c r="K29"/>
      <c r="L29"/>
      <c r="M29"/>
    </row>
    <row r="30" spans="1:13" s="8" customFormat="1" ht="69" customHeight="1">
      <c r="A30" s="44">
        <v>22</v>
      </c>
      <c r="B30" s="36" t="s">
        <v>131</v>
      </c>
      <c r="C30" s="12" t="s">
        <v>113</v>
      </c>
      <c r="D30" s="12">
        <v>76</v>
      </c>
      <c r="E30" s="12">
        <v>78</v>
      </c>
      <c r="F30" s="12">
        <v>78</v>
      </c>
      <c r="G30" s="12"/>
      <c r="H30" s="99">
        <f aca="true" t="shared" si="5" ref="H30:H36">F30/E30</f>
        <v>1</v>
      </c>
      <c r="I30" s="101">
        <f>F30/D30</f>
        <v>1.0263157894736843</v>
      </c>
      <c r="J30" s="101">
        <f>H30*I30</f>
        <v>1.0263157894736843</v>
      </c>
      <c r="K30"/>
      <c r="L30"/>
      <c r="M30"/>
    </row>
    <row r="31" spans="1:13" s="8" customFormat="1" ht="114.75" customHeight="1">
      <c r="A31" s="106">
        <v>23</v>
      </c>
      <c r="B31" s="105" t="s">
        <v>132</v>
      </c>
      <c r="C31" s="105" t="s">
        <v>113</v>
      </c>
      <c r="D31" s="105">
        <v>104.4</v>
      </c>
      <c r="E31" s="105">
        <v>100</v>
      </c>
      <c r="F31" s="105">
        <v>100</v>
      </c>
      <c r="G31" s="105"/>
      <c r="H31" s="98">
        <f t="shared" si="5"/>
        <v>1</v>
      </c>
      <c r="I31" s="101">
        <f>F31/D31</f>
        <v>0.9578544061302682</v>
      </c>
      <c r="J31" s="101">
        <f>H31*I31</f>
        <v>0.9578544061302682</v>
      </c>
      <c r="K31"/>
      <c r="L31"/>
      <c r="M31"/>
    </row>
    <row r="32" spans="1:13" s="8" customFormat="1" ht="110.25" customHeight="1">
      <c r="A32" s="44">
        <v>24</v>
      </c>
      <c r="B32" s="36" t="s">
        <v>133</v>
      </c>
      <c r="C32" s="12" t="s">
        <v>113</v>
      </c>
      <c r="D32" s="12">
        <v>100</v>
      </c>
      <c r="E32" s="12">
        <v>100</v>
      </c>
      <c r="F32" s="12">
        <v>100</v>
      </c>
      <c r="G32" s="12"/>
      <c r="H32" s="98">
        <f t="shared" si="5"/>
        <v>1</v>
      </c>
      <c r="I32" s="101">
        <f>F32/D32</f>
        <v>1</v>
      </c>
      <c r="J32" s="101">
        <f>H32*I32</f>
        <v>1</v>
      </c>
      <c r="K32"/>
      <c r="L32"/>
      <c r="M32"/>
    </row>
    <row r="33" spans="1:13" s="8" customFormat="1" ht="108.75" customHeight="1">
      <c r="A33" s="44">
        <v>25</v>
      </c>
      <c r="B33" s="36" t="s">
        <v>134</v>
      </c>
      <c r="C33" s="12" t="s">
        <v>113</v>
      </c>
      <c r="D33" s="12">
        <v>50</v>
      </c>
      <c r="E33" s="12">
        <v>50</v>
      </c>
      <c r="F33" s="12">
        <v>50</v>
      </c>
      <c r="G33" s="12"/>
      <c r="H33" s="98">
        <f t="shared" si="5"/>
        <v>1</v>
      </c>
      <c r="I33" s="101">
        <f>F33/D33</f>
        <v>1</v>
      </c>
      <c r="J33" s="101">
        <f>H33*I33</f>
        <v>1</v>
      </c>
      <c r="K33"/>
      <c r="L33"/>
      <c r="M33"/>
    </row>
    <row r="34" spans="1:13" s="8" customFormat="1" ht="111.75" customHeight="1">
      <c r="A34" s="44">
        <v>26</v>
      </c>
      <c r="B34" s="36" t="s">
        <v>135</v>
      </c>
      <c r="C34" s="12" t="s">
        <v>113</v>
      </c>
      <c r="D34" s="12">
        <v>50</v>
      </c>
      <c r="E34" s="12">
        <v>50</v>
      </c>
      <c r="F34" s="12">
        <v>50</v>
      </c>
      <c r="G34" s="12"/>
      <c r="H34" s="98">
        <f t="shared" si="5"/>
        <v>1</v>
      </c>
      <c r="I34" s="101">
        <f>F34/D34</f>
        <v>1</v>
      </c>
      <c r="J34" s="101">
        <f>H34*I34</f>
        <v>1</v>
      </c>
      <c r="K34"/>
      <c r="L34"/>
      <c r="M34"/>
    </row>
    <row r="35" spans="1:13" s="8" customFormat="1" ht="57" customHeight="1">
      <c r="A35" s="44">
        <v>27</v>
      </c>
      <c r="B35" s="36" t="s">
        <v>136</v>
      </c>
      <c r="C35" s="12" t="s">
        <v>92</v>
      </c>
      <c r="D35" s="12">
        <v>0</v>
      </c>
      <c r="E35" s="12">
        <v>84</v>
      </c>
      <c r="F35" s="12">
        <v>84</v>
      </c>
      <c r="G35" s="12"/>
      <c r="H35" s="98">
        <f t="shared" si="5"/>
        <v>1</v>
      </c>
      <c r="I35" s="101"/>
      <c r="J35" s="101">
        <v>1</v>
      </c>
      <c r="K35"/>
      <c r="L35"/>
      <c r="M35"/>
    </row>
    <row r="36" spans="1:13" s="8" customFormat="1" ht="94.5" customHeight="1">
      <c r="A36" s="44">
        <v>28</v>
      </c>
      <c r="B36" s="36" t="s">
        <v>137</v>
      </c>
      <c r="C36" s="12" t="s">
        <v>113</v>
      </c>
      <c r="D36" s="12">
        <v>0</v>
      </c>
      <c r="E36" s="12">
        <v>35</v>
      </c>
      <c r="F36" s="12">
        <v>35</v>
      </c>
      <c r="G36" s="12"/>
      <c r="H36" s="98">
        <f t="shared" si="5"/>
        <v>1</v>
      </c>
      <c r="I36" s="101"/>
      <c r="J36" s="101">
        <v>1</v>
      </c>
      <c r="K36"/>
      <c r="L36"/>
      <c r="M36"/>
    </row>
    <row r="37" spans="1:10" ht="24" customHeight="1">
      <c r="A37" s="10"/>
      <c r="B37" s="135" t="s">
        <v>222</v>
      </c>
      <c r="C37" s="136"/>
      <c r="D37" s="136"/>
      <c r="E37" s="136"/>
      <c r="F37" s="136"/>
      <c r="G37" s="137"/>
      <c r="H37" s="99"/>
      <c r="I37" s="101"/>
      <c r="J37" s="102">
        <f>J31/7+J32/7+J33/7+J34/7+J35/7+J36/7+J30/7</f>
        <v>0.9977385993719932</v>
      </c>
    </row>
    <row r="38" spans="1:13" s="8" customFormat="1" ht="51.75" customHeight="1">
      <c r="A38" s="46">
        <v>29</v>
      </c>
      <c r="B38" s="147" t="s">
        <v>23</v>
      </c>
      <c r="C38" s="148"/>
      <c r="D38" s="148"/>
      <c r="E38" s="148"/>
      <c r="F38" s="148"/>
      <c r="G38" s="149"/>
      <c r="H38"/>
      <c r="I38"/>
      <c r="J38"/>
      <c r="K38"/>
      <c r="L38"/>
      <c r="M38"/>
    </row>
    <row r="39" spans="1:13" s="8" customFormat="1" ht="60.75" customHeight="1">
      <c r="A39" s="44">
        <v>30</v>
      </c>
      <c r="B39" s="36" t="s">
        <v>138</v>
      </c>
      <c r="C39" s="12" t="s">
        <v>113</v>
      </c>
      <c r="D39" s="12">
        <v>100</v>
      </c>
      <c r="E39" s="12">
        <v>100</v>
      </c>
      <c r="F39" s="12">
        <v>100</v>
      </c>
      <c r="G39" s="12"/>
      <c r="H39" s="98">
        <f>F39/E39</f>
        <v>1</v>
      </c>
      <c r="I39" s="101">
        <f>F39/D39</f>
        <v>1</v>
      </c>
      <c r="J39" s="101">
        <f>H39*I39</f>
        <v>1</v>
      </c>
      <c r="K39"/>
      <c r="L39"/>
      <c r="M39"/>
    </row>
    <row r="40" spans="1:13" s="4" customFormat="1" ht="97.5" customHeight="1">
      <c r="A40" s="44">
        <v>31</v>
      </c>
      <c r="B40" s="36" t="s">
        <v>139</v>
      </c>
      <c r="C40" s="12" t="s">
        <v>113</v>
      </c>
      <c r="D40" s="12">
        <v>100</v>
      </c>
      <c r="E40" s="12">
        <v>100</v>
      </c>
      <c r="F40" s="12">
        <v>100</v>
      </c>
      <c r="G40" s="12"/>
      <c r="H40" s="98">
        <f>F40/E40</f>
        <v>1</v>
      </c>
      <c r="I40" s="101">
        <f>F40/D40</f>
        <v>1</v>
      </c>
      <c r="J40" s="101">
        <f>H40*I40</f>
        <v>1</v>
      </c>
      <c r="K40"/>
      <c r="L40"/>
      <c r="M40"/>
    </row>
    <row r="41" spans="1:10" ht="24" customHeight="1">
      <c r="A41" s="10"/>
      <c r="B41" s="135" t="s">
        <v>222</v>
      </c>
      <c r="C41" s="136"/>
      <c r="D41" s="136"/>
      <c r="E41" s="136"/>
      <c r="F41" s="136"/>
      <c r="G41" s="137"/>
      <c r="H41" s="99"/>
      <c r="I41" s="101"/>
      <c r="J41" s="102">
        <f>J39/2+J40/2</f>
        <v>1</v>
      </c>
    </row>
    <row r="42" spans="1:13" s="8" customFormat="1" ht="51.75" customHeight="1">
      <c r="A42" s="14">
        <v>32</v>
      </c>
      <c r="B42" s="150" t="s">
        <v>140</v>
      </c>
      <c r="C42" s="150"/>
      <c r="D42" s="150"/>
      <c r="E42" s="150"/>
      <c r="F42" s="150"/>
      <c r="G42" s="150"/>
      <c r="H42"/>
      <c r="I42"/>
      <c r="J42"/>
      <c r="K42"/>
      <c r="L42"/>
      <c r="M42"/>
    </row>
    <row r="43" spans="1:13" s="4" customFormat="1" ht="99" customHeight="1">
      <c r="A43" s="44">
        <v>33</v>
      </c>
      <c r="B43" s="36" t="s">
        <v>141</v>
      </c>
      <c r="C43" s="12" t="s">
        <v>113</v>
      </c>
      <c r="D43" s="12">
        <v>54.9</v>
      </c>
      <c r="E43" s="12">
        <v>0</v>
      </c>
      <c r="F43" s="12">
        <v>0</v>
      </c>
      <c r="G43" s="154" t="s">
        <v>142</v>
      </c>
      <c r="H43" s="98"/>
      <c r="I43" s="101"/>
      <c r="J43" s="101"/>
      <c r="K43"/>
      <c r="L43"/>
      <c r="M43"/>
    </row>
    <row r="44" spans="1:13" s="4" customFormat="1" ht="66.75" customHeight="1">
      <c r="A44" s="44">
        <v>34</v>
      </c>
      <c r="B44" s="36" t="s">
        <v>143</v>
      </c>
      <c r="C44" s="12" t="s">
        <v>113</v>
      </c>
      <c r="D44" s="12">
        <v>98</v>
      </c>
      <c r="E44" s="12">
        <v>0</v>
      </c>
      <c r="F44" s="12">
        <v>0</v>
      </c>
      <c r="G44" s="154"/>
      <c r="H44" s="98"/>
      <c r="I44" s="101"/>
      <c r="J44" s="101"/>
      <c r="K44"/>
      <c r="L44"/>
      <c r="M44"/>
    </row>
    <row r="45" spans="1:13" s="4" customFormat="1" ht="108" customHeight="1">
      <c r="A45" s="44">
        <v>35</v>
      </c>
      <c r="B45" s="36" t="s">
        <v>144</v>
      </c>
      <c r="C45" s="12" t="s">
        <v>92</v>
      </c>
      <c r="D45" s="12">
        <v>27</v>
      </c>
      <c r="E45" s="12">
        <v>0</v>
      </c>
      <c r="F45" s="12">
        <v>0</v>
      </c>
      <c r="G45" s="154"/>
      <c r="H45" s="98"/>
      <c r="I45" s="101"/>
      <c r="J45" s="101"/>
      <c r="K45"/>
      <c r="L45"/>
      <c r="M45"/>
    </row>
    <row r="46" spans="1:13" s="4" customFormat="1" ht="96" customHeight="1">
      <c r="A46" s="44">
        <v>36</v>
      </c>
      <c r="B46" s="36" t="s">
        <v>145</v>
      </c>
      <c r="C46" s="12" t="s">
        <v>86</v>
      </c>
      <c r="D46" s="12">
        <v>283</v>
      </c>
      <c r="E46" s="12">
        <v>0</v>
      </c>
      <c r="F46" s="12">
        <v>0</v>
      </c>
      <c r="G46" s="154"/>
      <c r="H46" s="98"/>
      <c r="I46" s="101"/>
      <c r="J46" s="101"/>
      <c r="K46"/>
      <c r="L46"/>
      <c r="M46"/>
    </row>
    <row r="47" spans="1:10" ht="24" customHeight="1">
      <c r="A47" s="10"/>
      <c r="B47" s="135" t="s">
        <v>222</v>
      </c>
      <c r="C47" s="136"/>
      <c r="D47" s="136"/>
      <c r="E47" s="136"/>
      <c r="F47" s="136"/>
      <c r="G47" s="137"/>
      <c r="H47" s="99"/>
      <c r="I47" s="101"/>
      <c r="J47" s="102">
        <f>J45/2+J46/2</f>
        <v>0</v>
      </c>
    </row>
    <row r="48" spans="1:13" s="8" customFormat="1" ht="51.75" customHeight="1" thickBot="1">
      <c r="A48" s="88">
        <v>37</v>
      </c>
      <c r="B48" s="147" t="s">
        <v>24</v>
      </c>
      <c r="C48" s="148"/>
      <c r="D48" s="148"/>
      <c r="E48" s="148"/>
      <c r="F48" s="148"/>
      <c r="G48" s="149"/>
      <c r="H48"/>
      <c r="I48"/>
      <c r="J48"/>
      <c r="K48"/>
      <c r="L48"/>
      <c r="M48"/>
    </row>
    <row r="49" spans="1:10" ht="110.25" customHeight="1" thickBot="1">
      <c r="A49" s="47">
        <v>38</v>
      </c>
      <c r="B49" s="36" t="s">
        <v>146</v>
      </c>
      <c r="C49" s="12" t="s">
        <v>113</v>
      </c>
      <c r="D49" s="12">
        <v>100</v>
      </c>
      <c r="E49" s="12">
        <v>100</v>
      </c>
      <c r="F49" s="12">
        <v>100</v>
      </c>
      <c r="G49" s="12"/>
      <c r="H49" s="98">
        <f>F49/E49</f>
        <v>1</v>
      </c>
      <c r="I49" s="101">
        <f>F49/D49</f>
        <v>1</v>
      </c>
      <c r="J49" s="101">
        <f>H49*I49</f>
        <v>1</v>
      </c>
    </row>
    <row r="50" spans="1:10" ht="128.25" customHeight="1">
      <c r="A50" s="48">
        <v>39</v>
      </c>
      <c r="B50" s="36" t="s">
        <v>147</v>
      </c>
      <c r="C50" s="12" t="s">
        <v>113</v>
      </c>
      <c r="D50" s="12">
        <v>98.9</v>
      </c>
      <c r="E50" s="12">
        <v>100</v>
      </c>
      <c r="F50" s="12" t="s">
        <v>110</v>
      </c>
      <c r="G50" s="63" t="s">
        <v>148</v>
      </c>
      <c r="H50" s="98"/>
      <c r="I50" s="101"/>
      <c r="J50" s="101"/>
    </row>
    <row r="51" spans="1:10" ht="80.25" customHeight="1">
      <c r="A51" s="44">
        <v>40</v>
      </c>
      <c r="B51" s="36" t="s">
        <v>149</v>
      </c>
      <c r="C51" s="12" t="s">
        <v>113</v>
      </c>
      <c r="D51" s="12">
        <v>100</v>
      </c>
      <c r="E51" s="12">
        <v>100</v>
      </c>
      <c r="F51" s="12">
        <v>100</v>
      </c>
      <c r="G51" s="12"/>
      <c r="H51" s="98">
        <f>F51/E51</f>
        <v>1</v>
      </c>
      <c r="I51" s="101">
        <f>F51/D51</f>
        <v>1</v>
      </c>
      <c r="J51" s="101">
        <f>H51*I51</f>
        <v>1</v>
      </c>
    </row>
    <row r="52" spans="1:10" ht="24" customHeight="1">
      <c r="A52" s="10"/>
      <c r="B52" s="135" t="s">
        <v>222</v>
      </c>
      <c r="C52" s="136"/>
      <c r="D52" s="136"/>
      <c r="E52" s="136"/>
      <c r="F52" s="136"/>
      <c r="G52" s="137"/>
      <c r="H52" s="99"/>
      <c r="I52" s="101"/>
      <c r="J52" s="102">
        <f>J50/3+J51/3+J49/3</f>
        <v>0.6666666666666666</v>
      </c>
    </row>
    <row r="53" spans="1:13" s="8" customFormat="1" ht="48.75" customHeight="1">
      <c r="A53" s="89">
        <v>41</v>
      </c>
      <c r="B53" s="150" t="s">
        <v>25</v>
      </c>
      <c r="C53" s="150"/>
      <c r="D53" s="150"/>
      <c r="E53" s="150"/>
      <c r="F53" s="150"/>
      <c r="G53" s="150"/>
      <c r="H53"/>
      <c r="I53"/>
      <c r="J53"/>
      <c r="K53"/>
      <c r="L53"/>
      <c r="M53"/>
    </row>
    <row r="54" spans="1:10" ht="48" customHeight="1">
      <c r="A54" s="44">
        <v>42</v>
      </c>
      <c r="B54" s="36" t="s">
        <v>150</v>
      </c>
      <c r="C54" s="12" t="s">
        <v>113</v>
      </c>
      <c r="D54" s="12">
        <v>100</v>
      </c>
      <c r="E54" s="12">
        <v>100</v>
      </c>
      <c r="F54" s="12">
        <v>100</v>
      </c>
      <c r="G54" s="12"/>
      <c r="H54" s="98">
        <f>F54/E54</f>
        <v>1</v>
      </c>
      <c r="I54" s="101">
        <f>F54/D54</f>
        <v>1</v>
      </c>
      <c r="J54" s="101">
        <f>H54*I54</f>
        <v>1</v>
      </c>
    </row>
    <row r="55" spans="1:10" ht="63.75" customHeight="1">
      <c r="A55" s="44">
        <v>43</v>
      </c>
      <c r="B55" s="36" t="s">
        <v>151</v>
      </c>
      <c r="C55" s="12" t="s">
        <v>113</v>
      </c>
      <c r="D55" s="12">
        <v>100</v>
      </c>
      <c r="E55" s="12">
        <v>100</v>
      </c>
      <c r="F55" s="12">
        <v>100</v>
      </c>
      <c r="G55" s="12"/>
      <c r="H55" s="98">
        <f>F55/E55</f>
        <v>1</v>
      </c>
      <c r="I55" s="101">
        <f>F55/D55</f>
        <v>1</v>
      </c>
      <c r="J55" s="101">
        <f>H55*I55</f>
        <v>1</v>
      </c>
    </row>
    <row r="56" spans="1:10" ht="47.25" customHeight="1">
      <c r="A56" s="44">
        <v>44</v>
      </c>
      <c r="B56" s="36" t="s">
        <v>152</v>
      </c>
      <c r="C56" s="12" t="s">
        <v>113</v>
      </c>
      <c r="D56" s="12">
        <v>100</v>
      </c>
      <c r="E56" s="12">
        <v>100</v>
      </c>
      <c r="F56" s="12">
        <v>100</v>
      </c>
      <c r="G56" s="12"/>
      <c r="H56" s="98">
        <f>F56/E56</f>
        <v>1</v>
      </c>
      <c r="I56" s="101">
        <f>F56/D56</f>
        <v>1</v>
      </c>
      <c r="J56" s="101">
        <f>H56*I56</f>
        <v>1</v>
      </c>
    </row>
    <row r="57" spans="1:10" ht="81.75" customHeight="1">
      <c r="A57" s="44">
        <v>45</v>
      </c>
      <c r="B57" s="36" t="s">
        <v>153</v>
      </c>
      <c r="C57" s="12" t="s">
        <v>113</v>
      </c>
      <c r="D57" s="12">
        <v>100</v>
      </c>
      <c r="E57" s="12">
        <v>100</v>
      </c>
      <c r="F57" s="12">
        <v>100</v>
      </c>
      <c r="G57" s="12"/>
      <c r="H57" s="98">
        <f>F57/E57</f>
        <v>1</v>
      </c>
      <c r="I57" s="101">
        <f>F57/D57</f>
        <v>1</v>
      </c>
      <c r="J57" s="101">
        <f>H57*I57</f>
        <v>1</v>
      </c>
    </row>
    <row r="58" spans="1:10" ht="24" customHeight="1">
      <c r="A58" s="10"/>
      <c r="B58" s="135" t="s">
        <v>222</v>
      </c>
      <c r="C58" s="136"/>
      <c r="D58" s="136"/>
      <c r="E58" s="136"/>
      <c r="F58" s="136"/>
      <c r="G58" s="137"/>
      <c r="H58" s="99"/>
      <c r="I58" s="101"/>
      <c r="J58" s="102">
        <f>J56/4+J57/4+J55/4+J54/4</f>
        <v>1</v>
      </c>
    </row>
  </sheetData>
  <sheetProtection/>
  <mergeCells count="27">
    <mergeCell ref="B28:G28"/>
    <mergeCell ref="B37:G37"/>
    <mergeCell ref="B41:G41"/>
    <mergeCell ref="B47:G47"/>
    <mergeCell ref="B52:G52"/>
    <mergeCell ref="B58:G58"/>
    <mergeCell ref="B29:G29"/>
    <mergeCell ref="H3:H5"/>
    <mergeCell ref="I3:I5"/>
    <mergeCell ref="J3:J5"/>
    <mergeCell ref="B15:G15"/>
    <mergeCell ref="A2:G2"/>
    <mergeCell ref="A3:A5"/>
    <mergeCell ref="B3:B5"/>
    <mergeCell ref="C3:C5"/>
    <mergeCell ref="D3:F3"/>
    <mergeCell ref="G3:G5"/>
    <mergeCell ref="D4:D5"/>
    <mergeCell ref="E4:F4"/>
    <mergeCell ref="B38:G38"/>
    <mergeCell ref="B42:G42"/>
    <mergeCell ref="B48:G48"/>
    <mergeCell ref="B53:G53"/>
    <mergeCell ref="B7:G7"/>
    <mergeCell ref="B8:G8"/>
    <mergeCell ref="B16:G16"/>
    <mergeCell ref="G43:G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B14">
      <selection activeCell="B12" sqref="A12:IV12"/>
    </sheetView>
  </sheetViews>
  <sheetFormatPr defaultColWidth="9.00390625" defaultRowHeight="12.75"/>
  <cols>
    <col min="2" max="2" width="55.625" style="0" customWidth="1"/>
    <col min="3" max="3" width="13.75390625" style="0" customWidth="1"/>
    <col min="4" max="4" width="22.00390625" style="0" customWidth="1"/>
    <col min="5" max="5" width="20.75390625" style="0" customWidth="1"/>
    <col min="6" max="6" width="25.75390625" style="0" customWidth="1"/>
    <col min="7" max="7" width="39.625" style="0" customWidth="1"/>
  </cols>
  <sheetData>
    <row r="2" spans="1:7" ht="39" customHeight="1">
      <c r="A2" s="124" t="s">
        <v>1</v>
      </c>
      <c r="B2" s="125"/>
      <c r="C2" s="125"/>
      <c r="D2" s="125"/>
      <c r="E2" s="125"/>
      <c r="F2" s="125"/>
      <c r="G2" s="125"/>
    </row>
    <row r="3" spans="1:10" ht="45.75" customHeight="1">
      <c r="A3" s="126" t="s">
        <v>0</v>
      </c>
      <c r="B3" s="126" t="s">
        <v>2</v>
      </c>
      <c r="C3" s="126" t="s">
        <v>3</v>
      </c>
      <c r="D3" s="129" t="s">
        <v>4</v>
      </c>
      <c r="E3" s="130"/>
      <c r="F3" s="131"/>
      <c r="G3" s="126" t="s">
        <v>8</v>
      </c>
      <c r="H3" s="134" t="s">
        <v>219</v>
      </c>
      <c r="I3" s="134" t="s">
        <v>220</v>
      </c>
      <c r="J3" s="134" t="s">
        <v>221</v>
      </c>
    </row>
    <row r="4" spans="1:10" ht="69.75" customHeight="1">
      <c r="A4" s="127"/>
      <c r="B4" s="127"/>
      <c r="C4" s="127"/>
      <c r="D4" s="132" t="s">
        <v>17</v>
      </c>
      <c r="E4" s="129" t="s">
        <v>5</v>
      </c>
      <c r="F4" s="131"/>
      <c r="G4" s="127"/>
      <c r="H4" s="134"/>
      <c r="I4" s="134"/>
      <c r="J4" s="134"/>
    </row>
    <row r="5" spans="1:10" ht="30.75" customHeight="1">
      <c r="A5" s="128"/>
      <c r="B5" s="128"/>
      <c r="C5" s="128"/>
      <c r="D5" s="133"/>
      <c r="E5" s="18" t="s">
        <v>6</v>
      </c>
      <c r="F5" s="12" t="s">
        <v>7</v>
      </c>
      <c r="G5" s="128"/>
      <c r="H5" s="134"/>
      <c r="I5" s="134"/>
      <c r="J5" s="134"/>
    </row>
    <row r="6" spans="1:10" ht="30.75" customHeight="1">
      <c r="A6" s="54">
        <v>1</v>
      </c>
      <c r="B6" s="54">
        <v>2</v>
      </c>
      <c r="C6" s="54">
        <v>3</v>
      </c>
      <c r="D6" s="18">
        <v>4</v>
      </c>
      <c r="E6" s="54">
        <v>5</v>
      </c>
      <c r="F6" s="54">
        <v>6</v>
      </c>
      <c r="G6" s="54">
        <v>7</v>
      </c>
      <c r="H6" s="98"/>
      <c r="I6" s="24"/>
      <c r="J6" s="24"/>
    </row>
    <row r="7" spans="1:10" ht="40.5" customHeight="1">
      <c r="A7" s="14">
        <v>1</v>
      </c>
      <c r="B7" s="138" t="s">
        <v>26</v>
      </c>
      <c r="C7" s="139"/>
      <c r="D7" s="139"/>
      <c r="E7" s="139"/>
      <c r="F7" s="139"/>
      <c r="G7" s="140"/>
      <c r="H7" s="98"/>
      <c r="I7" s="24"/>
      <c r="J7" s="24"/>
    </row>
    <row r="8" spans="1:10" ht="36.75" customHeight="1">
      <c r="A8" s="12">
        <v>2</v>
      </c>
      <c r="B8" s="144" t="s">
        <v>27</v>
      </c>
      <c r="C8" s="145"/>
      <c r="D8" s="145"/>
      <c r="E8" s="145"/>
      <c r="F8" s="145"/>
      <c r="G8" s="146"/>
      <c r="H8" s="98"/>
      <c r="I8" s="24"/>
      <c r="J8" s="24"/>
    </row>
    <row r="9" spans="1:13" s="4" customFormat="1" ht="45.75" customHeight="1">
      <c r="A9" s="26">
        <v>3</v>
      </c>
      <c r="B9" s="55" t="s">
        <v>56</v>
      </c>
      <c r="C9" s="27" t="s">
        <v>57</v>
      </c>
      <c r="D9" s="28">
        <v>82</v>
      </c>
      <c r="E9" s="28">
        <v>85</v>
      </c>
      <c r="F9" s="28">
        <v>84</v>
      </c>
      <c r="G9" s="26" t="s">
        <v>58</v>
      </c>
      <c r="H9" s="99">
        <f>F9/E9</f>
        <v>0.9882352941176471</v>
      </c>
      <c r="I9" s="101">
        <f>F9/D9</f>
        <v>1.024390243902439</v>
      </c>
      <c r="J9" s="101">
        <f>H9*I9</f>
        <v>1.0123385939741751</v>
      </c>
      <c r="K9"/>
      <c r="L9"/>
      <c r="M9"/>
    </row>
    <row r="10" spans="1:13" s="4" customFormat="1" ht="45.75" customHeight="1">
      <c r="A10" s="12">
        <v>4</v>
      </c>
      <c r="B10" s="25" t="s">
        <v>59</v>
      </c>
      <c r="C10" s="23" t="s">
        <v>57</v>
      </c>
      <c r="D10" s="13">
        <v>1</v>
      </c>
      <c r="E10" s="13">
        <v>0</v>
      </c>
      <c r="F10" s="13">
        <v>0</v>
      </c>
      <c r="G10" s="12"/>
      <c r="H10" s="98">
        <v>1</v>
      </c>
      <c r="I10" s="101">
        <v>1</v>
      </c>
      <c r="J10" s="101">
        <f>H10*I10</f>
        <v>1</v>
      </c>
      <c r="K10"/>
      <c r="L10"/>
      <c r="M10"/>
    </row>
    <row r="11" spans="1:13" s="4" customFormat="1" ht="45.75" customHeight="1">
      <c r="A11" s="12">
        <v>5</v>
      </c>
      <c r="B11" s="25" t="s">
        <v>60</v>
      </c>
      <c r="C11" s="23" t="s">
        <v>57</v>
      </c>
      <c r="D11" s="13">
        <v>0</v>
      </c>
      <c r="E11" s="13">
        <v>2</v>
      </c>
      <c r="F11" s="13">
        <v>2</v>
      </c>
      <c r="G11" s="12"/>
      <c r="H11" s="99">
        <f>F11/E11</f>
        <v>1</v>
      </c>
      <c r="I11" s="101">
        <v>0</v>
      </c>
      <c r="J11" s="101">
        <v>1</v>
      </c>
      <c r="K11"/>
      <c r="L11"/>
      <c r="M11"/>
    </row>
    <row r="12" spans="1:10" ht="24" customHeight="1">
      <c r="A12" s="10"/>
      <c r="B12" s="135" t="s">
        <v>222</v>
      </c>
      <c r="C12" s="136"/>
      <c r="D12" s="136"/>
      <c r="E12" s="136"/>
      <c r="F12" s="136"/>
      <c r="G12" s="137"/>
      <c r="H12" s="99"/>
      <c r="I12" s="101"/>
      <c r="J12" s="102">
        <f>J10/3+J11/3+J9/3</f>
        <v>1.0041128646580584</v>
      </c>
    </row>
    <row r="13" spans="1:13" s="8" customFormat="1" ht="35.25" customHeight="1">
      <c r="A13" s="14">
        <v>6</v>
      </c>
      <c r="B13" s="138" t="s">
        <v>28</v>
      </c>
      <c r="C13" s="139"/>
      <c r="D13" s="139"/>
      <c r="E13" s="139"/>
      <c r="F13" s="139"/>
      <c r="G13" s="140"/>
      <c r="H13"/>
      <c r="I13"/>
      <c r="J13"/>
      <c r="K13"/>
      <c r="L13"/>
      <c r="M13"/>
    </row>
    <row r="14" spans="1:13" s="8" customFormat="1" ht="30.75" customHeight="1">
      <c r="A14" s="12">
        <v>7</v>
      </c>
      <c r="B14" s="69" t="s">
        <v>272</v>
      </c>
      <c r="C14" s="11" t="s">
        <v>274</v>
      </c>
      <c r="D14" s="9">
        <v>52</v>
      </c>
      <c r="E14" s="9">
        <v>61</v>
      </c>
      <c r="F14" s="12">
        <v>59</v>
      </c>
      <c r="G14" s="132" t="s">
        <v>62</v>
      </c>
      <c r="H14" s="99">
        <f>F14/E14</f>
        <v>0.9672131147540983</v>
      </c>
      <c r="I14" s="101">
        <v>1.1</v>
      </c>
      <c r="J14" s="101">
        <f>H14*I14</f>
        <v>1.0639344262295083</v>
      </c>
      <c r="K14" s="95">
        <f>F14/D14</f>
        <v>1.1346153846153846</v>
      </c>
      <c r="L14"/>
      <c r="M14"/>
    </row>
    <row r="15" spans="1:13" s="8" customFormat="1" ht="35.25" customHeight="1">
      <c r="A15" s="12"/>
      <c r="B15" s="69" t="s">
        <v>273</v>
      </c>
      <c r="C15" s="11" t="s">
        <v>57</v>
      </c>
      <c r="D15" s="9">
        <v>78</v>
      </c>
      <c r="E15" s="9">
        <v>87</v>
      </c>
      <c r="F15" s="12">
        <v>82</v>
      </c>
      <c r="G15" s="133"/>
      <c r="H15" s="99">
        <f>F15/E15</f>
        <v>0.9425287356321839</v>
      </c>
      <c r="I15" s="101">
        <f>F15/D15</f>
        <v>1.0512820512820513</v>
      </c>
      <c r="J15" s="101">
        <f>H15*I15</f>
        <v>0.9908635425876805</v>
      </c>
      <c r="K15"/>
      <c r="L15"/>
      <c r="M15"/>
    </row>
    <row r="16" spans="1:13" s="8" customFormat="1" ht="38.25" customHeight="1">
      <c r="A16" s="12">
        <v>8</v>
      </c>
      <c r="B16" s="41" t="s">
        <v>63</v>
      </c>
      <c r="C16" s="11" t="s">
        <v>57</v>
      </c>
      <c r="D16" s="12">
        <v>25</v>
      </c>
      <c r="E16" s="22">
        <v>28</v>
      </c>
      <c r="F16" s="12">
        <v>28</v>
      </c>
      <c r="G16" s="12"/>
      <c r="H16" s="98">
        <v>1</v>
      </c>
      <c r="I16" s="101">
        <v>1.1</v>
      </c>
      <c r="J16" s="101">
        <f>H16*I16</f>
        <v>1.1</v>
      </c>
      <c r="K16">
        <f>F16/D16</f>
        <v>1.12</v>
      </c>
      <c r="L16"/>
      <c r="M16"/>
    </row>
    <row r="17" spans="1:13" s="8" customFormat="1" ht="44.25" customHeight="1">
      <c r="A17" s="10">
        <v>9</v>
      </c>
      <c r="B17" s="69" t="s">
        <v>64</v>
      </c>
      <c r="C17" s="11" t="s">
        <v>57</v>
      </c>
      <c r="D17" s="29">
        <v>145</v>
      </c>
      <c r="E17" s="29">
        <v>147</v>
      </c>
      <c r="F17" s="29">
        <v>141</v>
      </c>
      <c r="G17" s="10" t="s">
        <v>61</v>
      </c>
      <c r="H17" s="98">
        <v>1</v>
      </c>
      <c r="I17" s="101">
        <f aca="true" t="shared" si="0" ref="I17:I24">F17/D17</f>
        <v>0.9724137931034482</v>
      </c>
      <c r="J17" s="101">
        <f aca="true" t="shared" si="1" ref="J17:J25">H17*I17</f>
        <v>0.9724137931034482</v>
      </c>
      <c r="K17"/>
      <c r="L17"/>
      <c r="M17"/>
    </row>
    <row r="18" spans="1:13" s="4" customFormat="1" ht="54" customHeight="1">
      <c r="A18" s="17">
        <v>10</v>
      </c>
      <c r="B18" s="70" t="s">
        <v>65</v>
      </c>
      <c r="C18" s="11" t="s">
        <v>57</v>
      </c>
      <c r="D18" s="17">
        <v>117</v>
      </c>
      <c r="E18" s="17">
        <v>120</v>
      </c>
      <c r="F18" s="17">
        <v>115</v>
      </c>
      <c r="G18" s="17" t="s">
        <v>66</v>
      </c>
      <c r="H18" s="98">
        <v>1</v>
      </c>
      <c r="I18" s="101">
        <f t="shared" si="0"/>
        <v>0.9829059829059829</v>
      </c>
      <c r="J18" s="101">
        <f t="shared" si="1"/>
        <v>0.9829059829059829</v>
      </c>
      <c r="K18"/>
      <c r="L18"/>
      <c r="M18"/>
    </row>
    <row r="19" spans="1:13" s="4" customFormat="1" ht="27" customHeight="1">
      <c r="A19" s="12">
        <v>11</v>
      </c>
      <c r="B19" s="41" t="s">
        <v>67</v>
      </c>
      <c r="C19" s="11" t="s">
        <v>57</v>
      </c>
      <c r="D19" s="12">
        <v>0</v>
      </c>
      <c r="E19" s="12">
        <v>0</v>
      </c>
      <c r="F19" s="12">
        <v>0</v>
      </c>
      <c r="G19" s="12"/>
      <c r="H19" s="98">
        <v>1</v>
      </c>
      <c r="I19" s="101">
        <v>1</v>
      </c>
      <c r="J19" s="101">
        <f t="shared" si="1"/>
        <v>1</v>
      </c>
      <c r="K19"/>
      <c r="L19"/>
      <c r="M19"/>
    </row>
    <row r="20" spans="1:13" s="4" customFormat="1" ht="35.25" customHeight="1">
      <c r="A20" s="12">
        <v>12</v>
      </c>
      <c r="B20" s="41" t="s">
        <v>68</v>
      </c>
      <c r="C20" s="23" t="s">
        <v>57</v>
      </c>
      <c r="D20" s="12">
        <v>36</v>
      </c>
      <c r="E20" s="12">
        <v>116</v>
      </c>
      <c r="F20" s="12">
        <v>116</v>
      </c>
      <c r="G20" s="12"/>
      <c r="H20" s="99">
        <f aca="true" t="shared" si="2" ref="H20:H25">F20/E20</f>
        <v>1</v>
      </c>
      <c r="I20" s="101">
        <v>1.1</v>
      </c>
      <c r="J20" s="101">
        <f t="shared" si="1"/>
        <v>1.1</v>
      </c>
      <c r="K20" s="95">
        <f>F20/D20</f>
        <v>3.2222222222222223</v>
      </c>
      <c r="L20"/>
      <c r="M20"/>
    </row>
    <row r="21" spans="1:13" s="4" customFormat="1" ht="69.75" customHeight="1">
      <c r="A21" s="12">
        <v>13</v>
      </c>
      <c r="B21" s="41" t="s">
        <v>69</v>
      </c>
      <c r="C21" s="23" t="s">
        <v>57</v>
      </c>
      <c r="D21" s="12">
        <v>21</v>
      </c>
      <c r="E21" s="12">
        <v>14</v>
      </c>
      <c r="F21" s="12">
        <v>13</v>
      </c>
      <c r="G21" s="12" t="s">
        <v>70</v>
      </c>
      <c r="H21" s="99">
        <f t="shared" si="2"/>
        <v>0.9285714285714286</v>
      </c>
      <c r="I21" s="101">
        <f t="shared" si="0"/>
        <v>0.6190476190476191</v>
      </c>
      <c r="J21" s="101">
        <f t="shared" si="1"/>
        <v>0.5748299319727892</v>
      </c>
      <c r="K21"/>
      <c r="L21"/>
      <c r="M21"/>
    </row>
    <row r="22" spans="1:13" s="4" customFormat="1" ht="30.75" customHeight="1">
      <c r="A22" s="12">
        <v>14</v>
      </c>
      <c r="B22" s="41" t="s">
        <v>71</v>
      </c>
      <c r="C22" s="23" t="s">
        <v>57</v>
      </c>
      <c r="D22" s="12">
        <v>5</v>
      </c>
      <c r="E22" s="12">
        <v>6</v>
      </c>
      <c r="F22" s="12">
        <v>7</v>
      </c>
      <c r="G22" s="12"/>
      <c r="H22" s="99">
        <f t="shared" si="2"/>
        <v>1.1666666666666667</v>
      </c>
      <c r="I22" s="101">
        <v>1.1</v>
      </c>
      <c r="J22" s="101">
        <f t="shared" si="1"/>
        <v>1.2833333333333334</v>
      </c>
      <c r="K22">
        <f>F22/D22</f>
        <v>1.4</v>
      </c>
      <c r="L22"/>
      <c r="M22"/>
    </row>
    <row r="23" spans="1:13" s="4" customFormat="1" ht="30.75" customHeight="1">
      <c r="A23" s="12">
        <v>15</v>
      </c>
      <c r="B23" s="41" t="s">
        <v>72</v>
      </c>
      <c r="C23" s="23" t="s">
        <v>57</v>
      </c>
      <c r="D23" s="12">
        <v>12</v>
      </c>
      <c r="E23" s="12">
        <v>7</v>
      </c>
      <c r="F23" s="12">
        <v>7</v>
      </c>
      <c r="G23" s="12"/>
      <c r="H23" s="99">
        <f t="shared" si="2"/>
        <v>1</v>
      </c>
      <c r="I23" s="101">
        <f t="shared" si="0"/>
        <v>0.5833333333333334</v>
      </c>
      <c r="J23" s="101">
        <f t="shared" si="1"/>
        <v>0.5833333333333334</v>
      </c>
      <c r="K23"/>
      <c r="L23"/>
      <c r="M23"/>
    </row>
    <row r="24" spans="1:13" s="4" customFormat="1" ht="30.75" customHeight="1">
      <c r="A24" s="12">
        <v>16</v>
      </c>
      <c r="B24" s="41" t="s">
        <v>73</v>
      </c>
      <c r="C24" s="23" t="s">
        <v>57</v>
      </c>
      <c r="D24" s="12">
        <v>1</v>
      </c>
      <c r="E24" s="12">
        <v>1</v>
      </c>
      <c r="F24" s="12">
        <v>1</v>
      </c>
      <c r="G24" s="12"/>
      <c r="H24" s="99">
        <f t="shared" si="2"/>
        <v>1</v>
      </c>
      <c r="I24" s="101">
        <f t="shared" si="0"/>
        <v>1</v>
      </c>
      <c r="J24" s="101">
        <f t="shared" si="1"/>
        <v>1</v>
      </c>
      <c r="K24"/>
      <c r="L24"/>
      <c r="M24"/>
    </row>
    <row r="25" spans="1:13" s="4" customFormat="1" ht="30.75" customHeight="1">
      <c r="A25" s="12">
        <v>17</v>
      </c>
      <c r="B25" s="41" t="s">
        <v>74</v>
      </c>
      <c r="C25" s="23" t="s">
        <v>57</v>
      </c>
      <c r="D25" s="12">
        <v>0</v>
      </c>
      <c r="E25" s="12">
        <v>2</v>
      </c>
      <c r="F25" s="12">
        <v>2</v>
      </c>
      <c r="G25" s="12"/>
      <c r="H25" s="99">
        <f t="shared" si="2"/>
        <v>1</v>
      </c>
      <c r="I25" s="101">
        <v>1</v>
      </c>
      <c r="J25" s="101">
        <f t="shared" si="1"/>
        <v>1</v>
      </c>
      <c r="K25"/>
      <c r="L25"/>
      <c r="M25"/>
    </row>
    <row r="26" spans="1:10" ht="24" customHeight="1">
      <c r="A26" s="10"/>
      <c r="B26" s="135" t="s">
        <v>222</v>
      </c>
      <c r="C26" s="136"/>
      <c r="D26" s="136"/>
      <c r="E26" s="136"/>
      <c r="F26" s="136"/>
      <c r="G26" s="137"/>
      <c r="H26" s="99"/>
      <c r="I26" s="101"/>
      <c r="J26" s="102">
        <f>J24/3+J25/3+J23/3</f>
        <v>0.861111111111111</v>
      </c>
    </row>
  </sheetData>
  <sheetProtection/>
  <mergeCells count="17">
    <mergeCell ref="B26:G26"/>
    <mergeCell ref="G3:G5"/>
    <mergeCell ref="H3:H5"/>
    <mergeCell ref="I3:I5"/>
    <mergeCell ref="J3:J5"/>
    <mergeCell ref="B12:G12"/>
    <mergeCell ref="G14:G15"/>
    <mergeCell ref="D4:D5"/>
    <mergeCell ref="E4:F4"/>
    <mergeCell ref="B7:G7"/>
    <mergeCell ref="B8:G8"/>
    <mergeCell ref="B13:G13"/>
    <mergeCell ref="A2:G2"/>
    <mergeCell ref="A3:A5"/>
    <mergeCell ref="B3:B5"/>
    <mergeCell ref="C3:C5"/>
    <mergeCell ref="D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3" sqref="H3:J9"/>
    </sheetView>
  </sheetViews>
  <sheetFormatPr defaultColWidth="9.00390625" defaultRowHeight="12.75"/>
  <cols>
    <col min="1" max="1" width="11.25390625" style="0" customWidth="1"/>
    <col min="2" max="2" width="30.00390625" style="0" customWidth="1"/>
    <col min="3" max="3" width="17.875" style="0" customWidth="1"/>
    <col min="4" max="4" width="12.75390625" style="0" customWidth="1"/>
    <col min="5" max="5" width="10.375" style="0" customWidth="1"/>
    <col min="6" max="6" width="18.75390625" style="0" customWidth="1"/>
    <col min="7" max="7" width="41.125" style="0" customWidth="1"/>
    <col min="10" max="11" width="9.25390625" style="0" bestFit="1" customWidth="1"/>
    <col min="12" max="12" width="13.375" style="0" bestFit="1" customWidth="1"/>
    <col min="13" max="13" width="13.625" style="0" bestFit="1" customWidth="1"/>
  </cols>
  <sheetData>
    <row r="1" spans="1:13" ht="12.7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8" ht="37.5" customHeight="1">
      <c r="A2" s="124" t="s">
        <v>1</v>
      </c>
      <c r="B2" s="125"/>
      <c r="C2" s="125"/>
      <c r="D2" s="125"/>
      <c r="E2" s="125"/>
      <c r="F2" s="125"/>
      <c r="G2" s="125"/>
      <c r="H2" s="2"/>
    </row>
    <row r="3" spans="1:10" ht="88.5" customHeight="1">
      <c r="A3" s="126" t="s">
        <v>0</v>
      </c>
      <c r="B3" s="126" t="s">
        <v>2</v>
      </c>
      <c r="C3" s="126" t="s">
        <v>3</v>
      </c>
      <c r="D3" s="129" t="s">
        <v>4</v>
      </c>
      <c r="E3" s="130"/>
      <c r="F3" s="131"/>
      <c r="G3" s="126" t="s">
        <v>8</v>
      </c>
      <c r="H3" s="134" t="s">
        <v>219</v>
      </c>
      <c r="I3" s="134" t="s">
        <v>220</v>
      </c>
      <c r="J3" s="134" t="s">
        <v>221</v>
      </c>
    </row>
    <row r="4" spans="1:10" ht="68.25" customHeight="1">
      <c r="A4" s="127"/>
      <c r="B4" s="127"/>
      <c r="C4" s="127"/>
      <c r="D4" s="132" t="s">
        <v>9</v>
      </c>
      <c r="E4" s="129" t="s">
        <v>5</v>
      </c>
      <c r="F4" s="131"/>
      <c r="G4" s="127"/>
      <c r="H4" s="134"/>
      <c r="I4" s="134"/>
      <c r="J4" s="134"/>
    </row>
    <row r="5" spans="1:10" ht="45.75" customHeight="1">
      <c r="A5" s="128"/>
      <c r="B5" s="128"/>
      <c r="C5" s="128"/>
      <c r="D5" s="133"/>
      <c r="E5" s="18" t="s">
        <v>6</v>
      </c>
      <c r="F5" s="12" t="s">
        <v>7</v>
      </c>
      <c r="G5" s="128"/>
      <c r="H5" s="134"/>
      <c r="I5" s="134"/>
      <c r="J5" s="134"/>
    </row>
    <row r="6" spans="1:10" ht="15.75">
      <c r="A6" s="16">
        <v>1</v>
      </c>
      <c r="B6" s="16">
        <v>2</v>
      </c>
      <c r="C6" s="16">
        <v>3</v>
      </c>
      <c r="D6" s="18">
        <v>4</v>
      </c>
      <c r="E6" s="16">
        <v>5</v>
      </c>
      <c r="F6" s="16">
        <v>6</v>
      </c>
      <c r="G6" s="16">
        <v>7</v>
      </c>
      <c r="H6" s="98"/>
      <c r="I6" s="24"/>
      <c r="J6" s="24"/>
    </row>
    <row r="7" spans="1:10" ht="36" customHeight="1">
      <c r="A7" s="14">
        <v>1</v>
      </c>
      <c r="B7" s="138" t="s">
        <v>29</v>
      </c>
      <c r="C7" s="139"/>
      <c r="D7" s="139"/>
      <c r="E7" s="139"/>
      <c r="F7" s="139"/>
      <c r="G7" s="139"/>
      <c r="H7" s="98"/>
      <c r="I7" s="24"/>
      <c r="J7" s="24"/>
    </row>
    <row r="8" spans="1:10" ht="54" customHeight="1">
      <c r="A8" s="12">
        <v>2</v>
      </c>
      <c r="B8" s="144" t="s">
        <v>30</v>
      </c>
      <c r="C8" s="145"/>
      <c r="D8" s="145"/>
      <c r="E8" s="145"/>
      <c r="F8" s="145"/>
      <c r="G8" s="146"/>
      <c r="H8" s="98"/>
      <c r="I8" s="24"/>
      <c r="J8" s="24"/>
    </row>
    <row r="9" spans="1:10" ht="75.75" customHeight="1">
      <c r="A9" s="12">
        <v>3</v>
      </c>
      <c r="B9" s="50" t="s">
        <v>185</v>
      </c>
      <c r="C9" s="44" t="s">
        <v>186</v>
      </c>
      <c r="D9" s="44">
        <v>5355</v>
      </c>
      <c r="E9" s="44">
        <v>5462</v>
      </c>
      <c r="F9" s="64">
        <v>5470</v>
      </c>
      <c r="G9" s="10"/>
      <c r="H9" s="99">
        <f>F9/E9</f>
        <v>1.0014646649578909</v>
      </c>
      <c r="I9" s="101">
        <f>F9/D9</f>
        <v>1.0214752567693743</v>
      </c>
      <c r="J9" s="101">
        <f>H9*I9</f>
        <v>1.022971375783317</v>
      </c>
    </row>
    <row r="10" spans="1:10" ht="127.5" customHeight="1">
      <c r="A10" s="9">
        <v>4</v>
      </c>
      <c r="B10" s="65" t="s">
        <v>187</v>
      </c>
      <c r="C10" s="66" t="s">
        <v>188</v>
      </c>
      <c r="D10" s="66">
        <v>425</v>
      </c>
      <c r="E10" s="66">
        <v>430</v>
      </c>
      <c r="F10" s="66">
        <v>430</v>
      </c>
      <c r="G10" s="9"/>
      <c r="H10" s="99">
        <f>F10/E10</f>
        <v>1</v>
      </c>
      <c r="I10" s="101">
        <f>F10/D10</f>
        <v>1.011764705882353</v>
      </c>
      <c r="J10" s="101">
        <f>H10*I10</f>
        <v>1.011764705882353</v>
      </c>
    </row>
    <row r="11" spans="1:11" ht="27.75" customHeight="1">
      <c r="A11" s="44">
        <v>5</v>
      </c>
      <c r="B11" s="50" t="s">
        <v>189</v>
      </c>
      <c r="C11" s="44" t="s">
        <v>157</v>
      </c>
      <c r="D11" s="44">
        <v>35</v>
      </c>
      <c r="E11" s="44">
        <v>55</v>
      </c>
      <c r="F11" s="44">
        <v>55</v>
      </c>
      <c r="G11" s="44"/>
      <c r="H11" s="99">
        <f>F11/E11</f>
        <v>1</v>
      </c>
      <c r="I11" s="101">
        <v>1.1</v>
      </c>
      <c r="J11" s="101">
        <f>H11*I11</f>
        <v>1.1</v>
      </c>
      <c r="K11" s="95">
        <f>F11/D11</f>
        <v>1.5714285714285714</v>
      </c>
    </row>
    <row r="12" spans="1:10" ht="24" customHeight="1">
      <c r="A12" s="10"/>
      <c r="B12" s="135" t="s">
        <v>222</v>
      </c>
      <c r="C12" s="136"/>
      <c r="D12" s="136"/>
      <c r="E12" s="136"/>
      <c r="F12" s="136"/>
      <c r="G12" s="137"/>
      <c r="H12" s="99"/>
      <c r="I12" s="101"/>
      <c r="J12" s="102">
        <f>J10/3+J11/3+J9/3</f>
        <v>1.04491202722189</v>
      </c>
    </row>
    <row r="13" spans="1:8" ht="35.25" customHeight="1">
      <c r="A13" s="14">
        <v>6</v>
      </c>
      <c r="B13" s="138" t="s">
        <v>31</v>
      </c>
      <c r="C13" s="139"/>
      <c r="D13" s="139"/>
      <c r="E13" s="139"/>
      <c r="F13" s="139"/>
      <c r="G13" s="140"/>
      <c r="H13" s="2"/>
    </row>
    <row r="14" spans="1:10" ht="66.75" customHeight="1">
      <c r="A14" s="17">
        <v>7</v>
      </c>
      <c r="B14" s="67" t="s">
        <v>190</v>
      </c>
      <c r="C14" s="17" t="s">
        <v>191</v>
      </c>
      <c r="D14" s="17">
        <v>5.9</v>
      </c>
      <c r="E14" s="17">
        <v>6</v>
      </c>
      <c r="F14" s="17">
        <v>6</v>
      </c>
      <c r="G14" s="12"/>
      <c r="H14" s="99">
        <f>F14/E14</f>
        <v>1</v>
      </c>
      <c r="I14" s="101">
        <f>F14/D14</f>
        <v>1.0169491525423728</v>
      </c>
      <c r="J14" s="101">
        <f>H14*I14</f>
        <v>1.0169491525423728</v>
      </c>
    </row>
    <row r="15" spans="1:10" ht="39" customHeight="1">
      <c r="A15" s="17">
        <v>8</v>
      </c>
      <c r="B15" s="67" t="s">
        <v>192</v>
      </c>
      <c r="C15" s="17" t="s">
        <v>157</v>
      </c>
      <c r="D15" s="68">
        <v>42000</v>
      </c>
      <c r="E15" s="68">
        <v>42000</v>
      </c>
      <c r="F15" s="17">
        <v>42000</v>
      </c>
      <c r="G15" s="12"/>
      <c r="H15" s="99">
        <f>F15/E15</f>
        <v>1</v>
      </c>
      <c r="I15" s="101">
        <f>F15/D15</f>
        <v>1</v>
      </c>
      <c r="J15" s="101">
        <f>H15*I15</f>
        <v>1</v>
      </c>
    </row>
    <row r="16" spans="1:10" ht="155.25" customHeight="1">
      <c r="A16" s="17">
        <v>9</v>
      </c>
      <c r="B16" s="67" t="s">
        <v>193</v>
      </c>
      <c r="C16" s="17" t="s">
        <v>191</v>
      </c>
      <c r="D16" s="17">
        <v>87.7</v>
      </c>
      <c r="E16" s="17">
        <v>87.7</v>
      </c>
      <c r="F16" s="17">
        <v>87.7</v>
      </c>
      <c r="G16" s="14"/>
      <c r="H16" s="99">
        <f>F16/E16</f>
        <v>1</v>
      </c>
      <c r="I16" s="101">
        <f>F16/D16</f>
        <v>1</v>
      </c>
      <c r="J16" s="101">
        <f>H16*I16</f>
        <v>1</v>
      </c>
    </row>
    <row r="17" spans="1:10" ht="35.25" customHeight="1">
      <c r="A17" s="17">
        <v>10</v>
      </c>
      <c r="B17" s="67" t="s">
        <v>194</v>
      </c>
      <c r="C17" s="17" t="s">
        <v>195</v>
      </c>
      <c r="D17" s="17">
        <v>1</v>
      </c>
      <c r="E17" s="17">
        <v>1</v>
      </c>
      <c r="F17" s="17">
        <v>1</v>
      </c>
      <c r="G17" s="14"/>
      <c r="H17" s="99">
        <f>F17/E17</f>
        <v>1</v>
      </c>
      <c r="I17" s="101">
        <f>F17/D17</f>
        <v>1</v>
      </c>
      <c r="J17" s="101">
        <f>H17*I17</f>
        <v>1</v>
      </c>
    </row>
    <row r="18" spans="1:11" ht="66.75" customHeight="1">
      <c r="A18" s="12">
        <v>11</v>
      </c>
      <c r="B18" s="41" t="s">
        <v>196</v>
      </c>
      <c r="C18" s="23" t="s">
        <v>157</v>
      </c>
      <c r="D18" s="12">
        <v>1</v>
      </c>
      <c r="E18" s="12">
        <v>21</v>
      </c>
      <c r="F18" s="12">
        <v>21</v>
      </c>
      <c r="G18" s="12"/>
      <c r="H18" s="99">
        <f>F18/E18</f>
        <v>1</v>
      </c>
      <c r="I18" s="101">
        <v>1.1</v>
      </c>
      <c r="J18" s="101">
        <f>H18*I18</f>
        <v>1.1</v>
      </c>
      <c r="K18">
        <f>F18/D18</f>
        <v>21</v>
      </c>
    </row>
    <row r="19" spans="1:10" ht="24" customHeight="1">
      <c r="A19" s="10"/>
      <c r="B19" s="135" t="s">
        <v>222</v>
      </c>
      <c r="C19" s="136"/>
      <c r="D19" s="136"/>
      <c r="E19" s="136"/>
      <c r="F19" s="136"/>
      <c r="G19" s="137"/>
      <c r="H19" s="99"/>
      <c r="I19" s="101"/>
      <c r="J19" s="102">
        <f>J17/5+J18/5+J16/5+J14/5+J15/5</f>
        <v>1.0233898305084748</v>
      </c>
    </row>
    <row r="20" spans="1:8" ht="33.75" customHeight="1">
      <c r="A20" s="14">
        <v>12</v>
      </c>
      <c r="B20" s="138" t="s">
        <v>32</v>
      </c>
      <c r="C20" s="139"/>
      <c r="D20" s="139"/>
      <c r="E20" s="139"/>
      <c r="F20" s="139"/>
      <c r="G20" s="140"/>
      <c r="H20" s="2"/>
    </row>
    <row r="21" spans="1:11" ht="68.25" customHeight="1">
      <c r="A21" s="10">
        <v>13</v>
      </c>
      <c r="B21" s="69" t="s">
        <v>197</v>
      </c>
      <c r="C21" s="11" t="s">
        <v>166</v>
      </c>
      <c r="D21" s="11">
        <v>32</v>
      </c>
      <c r="E21" s="11">
        <v>37</v>
      </c>
      <c r="F21" s="11">
        <v>37</v>
      </c>
      <c r="G21" s="20"/>
      <c r="H21" s="99">
        <f>F21/E21</f>
        <v>1</v>
      </c>
      <c r="I21" s="101">
        <v>1.1</v>
      </c>
      <c r="J21" s="101">
        <f>H21*I21</f>
        <v>1.1</v>
      </c>
      <c r="K21" s="95">
        <f>F21/D21</f>
        <v>1.15625</v>
      </c>
    </row>
    <row r="22" spans="1:10" ht="74.25" customHeight="1">
      <c r="A22" s="17">
        <v>14</v>
      </c>
      <c r="B22" s="70" t="s">
        <v>198</v>
      </c>
      <c r="C22" s="23" t="s">
        <v>157</v>
      </c>
      <c r="D22" s="17">
        <v>1</v>
      </c>
      <c r="E22" s="17">
        <v>1</v>
      </c>
      <c r="F22" s="17">
        <v>1</v>
      </c>
      <c r="G22" s="14"/>
      <c r="H22" s="99">
        <f>F22/E22</f>
        <v>1</v>
      </c>
      <c r="I22" s="101">
        <f>F22/D22</f>
        <v>1</v>
      </c>
      <c r="J22" s="101">
        <f>H22*I22</f>
        <v>1</v>
      </c>
    </row>
    <row r="23" spans="1:10" ht="24" customHeight="1">
      <c r="A23" s="10"/>
      <c r="B23" s="135" t="s">
        <v>222</v>
      </c>
      <c r="C23" s="136"/>
      <c r="D23" s="136"/>
      <c r="E23" s="136"/>
      <c r="F23" s="136"/>
      <c r="G23" s="137"/>
      <c r="H23" s="99"/>
      <c r="I23" s="101"/>
      <c r="J23" s="102">
        <f>J21/2+J22/2</f>
        <v>1.05</v>
      </c>
    </row>
  </sheetData>
  <sheetProtection/>
  <mergeCells count="19">
    <mergeCell ref="B12:G12"/>
    <mergeCell ref="B19:G19"/>
    <mergeCell ref="B23:G23"/>
    <mergeCell ref="C3:C5"/>
    <mergeCell ref="D3:F3"/>
    <mergeCell ref="G3:G5"/>
    <mergeCell ref="B7:G7"/>
    <mergeCell ref="B8:G8"/>
    <mergeCell ref="B20:G20"/>
    <mergeCell ref="B13:G13"/>
    <mergeCell ref="H3:H5"/>
    <mergeCell ref="I3:I5"/>
    <mergeCell ref="J3:J5"/>
    <mergeCell ref="A1:M1"/>
    <mergeCell ref="D4:D5"/>
    <mergeCell ref="E4:F4"/>
    <mergeCell ref="A2:G2"/>
    <mergeCell ref="A3:A5"/>
    <mergeCell ref="B3:B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3">
      <selection activeCell="G10" sqref="G10"/>
    </sheetView>
  </sheetViews>
  <sheetFormatPr defaultColWidth="9.00390625" defaultRowHeight="12.75"/>
  <cols>
    <col min="1" max="1" width="9.00390625" style="0" customWidth="1"/>
    <col min="2" max="2" width="63.875" style="0" customWidth="1"/>
    <col min="3" max="3" width="14.00390625" style="0" customWidth="1"/>
    <col min="4" max="4" width="17.625" style="0" customWidth="1"/>
    <col min="5" max="5" width="15.25390625" style="0" customWidth="1"/>
    <col min="6" max="6" width="21.75390625" style="0" customWidth="1"/>
    <col min="7" max="7" width="46.375" style="0" customWidth="1"/>
    <col min="10" max="11" width="9.25390625" style="0" bestFit="1" customWidth="1"/>
    <col min="12" max="12" width="13.375" style="0" bestFit="1" customWidth="1"/>
    <col min="13" max="13" width="13.625" style="0" bestFit="1" customWidth="1"/>
  </cols>
  <sheetData>
    <row r="1" spans="1:13" ht="12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8" ht="37.5" customHeight="1">
      <c r="A2" s="124" t="s">
        <v>1</v>
      </c>
      <c r="B2" s="125"/>
      <c r="C2" s="125"/>
      <c r="D2" s="125"/>
      <c r="E2" s="125"/>
      <c r="F2" s="125"/>
      <c r="G2" s="125"/>
      <c r="H2" s="2"/>
    </row>
    <row r="3" spans="1:10" ht="53.25" customHeight="1">
      <c r="A3" s="126" t="s">
        <v>0</v>
      </c>
      <c r="B3" s="126" t="s">
        <v>2</v>
      </c>
      <c r="C3" s="126" t="s">
        <v>3</v>
      </c>
      <c r="D3" s="129" t="s">
        <v>4</v>
      </c>
      <c r="E3" s="130"/>
      <c r="F3" s="131"/>
      <c r="G3" s="126" t="s">
        <v>8</v>
      </c>
      <c r="H3" s="134" t="s">
        <v>219</v>
      </c>
      <c r="I3" s="134" t="s">
        <v>220</v>
      </c>
      <c r="J3" s="134" t="s">
        <v>221</v>
      </c>
    </row>
    <row r="4" spans="1:10" ht="52.5" customHeight="1">
      <c r="A4" s="127"/>
      <c r="B4" s="127"/>
      <c r="C4" s="127"/>
      <c r="D4" s="132" t="s">
        <v>9</v>
      </c>
      <c r="E4" s="129" t="s">
        <v>5</v>
      </c>
      <c r="F4" s="131"/>
      <c r="G4" s="127"/>
      <c r="H4" s="134"/>
      <c r="I4" s="134"/>
      <c r="J4" s="134"/>
    </row>
    <row r="5" spans="1:10" ht="27.75" customHeight="1">
      <c r="A5" s="128"/>
      <c r="B5" s="128"/>
      <c r="C5" s="128"/>
      <c r="D5" s="133"/>
      <c r="E5" s="18" t="s">
        <v>6</v>
      </c>
      <c r="F5" s="12" t="s">
        <v>7</v>
      </c>
      <c r="G5" s="128"/>
      <c r="H5" s="134"/>
      <c r="I5" s="134"/>
      <c r="J5" s="134"/>
    </row>
    <row r="6" spans="1:10" ht="15.75">
      <c r="A6" s="54">
        <v>1</v>
      </c>
      <c r="B6" s="54">
        <v>2</v>
      </c>
      <c r="C6" s="54">
        <v>3</v>
      </c>
      <c r="D6" s="18">
        <v>4</v>
      </c>
      <c r="E6" s="54">
        <v>5</v>
      </c>
      <c r="F6" s="54">
        <v>6</v>
      </c>
      <c r="G6" s="54">
        <v>7</v>
      </c>
      <c r="H6" s="98"/>
      <c r="I6" s="24"/>
      <c r="J6" s="24"/>
    </row>
    <row r="7" spans="1:10" ht="41.25" customHeight="1">
      <c r="A7" s="14">
        <v>1</v>
      </c>
      <c r="B7" s="138" t="s">
        <v>33</v>
      </c>
      <c r="C7" s="139"/>
      <c r="D7" s="139"/>
      <c r="E7" s="139"/>
      <c r="F7" s="139"/>
      <c r="G7" s="139"/>
      <c r="H7" s="98"/>
      <c r="I7" s="24"/>
      <c r="J7" s="24"/>
    </row>
    <row r="8" spans="1:10" ht="41.25" customHeight="1">
      <c r="A8" s="12">
        <v>2</v>
      </c>
      <c r="B8" s="144" t="s">
        <v>34</v>
      </c>
      <c r="C8" s="145"/>
      <c r="D8" s="145"/>
      <c r="E8" s="145"/>
      <c r="F8" s="145"/>
      <c r="G8" s="146"/>
      <c r="H8" s="98"/>
      <c r="I8" s="24"/>
      <c r="J8" s="24"/>
    </row>
    <row r="9" spans="1:10" ht="128.25" customHeight="1">
      <c r="A9" s="10">
        <v>3</v>
      </c>
      <c r="B9" s="109" t="s">
        <v>99</v>
      </c>
      <c r="C9" s="11" t="s">
        <v>100</v>
      </c>
      <c r="D9" s="13">
        <v>0</v>
      </c>
      <c r="E9" s="13">
        <v>0</v>
      </c>
      <c r="F9" s="13">
        <v>0</v>
      </c>
      <c r="G9" s="10"/>
      <c r="H9" s="99">
        <v>1</v>
      </c>
      <c r="I9" s="101">
        <v>1</v>
      </c>
      <c r="J9" s="101">
        <v>1</v>
      </c>
    </row>
    <row r="10" spans="1:10" ht="48.75" customHeight="1">
      <c r="A10" s="12">
        <v>4</v>
      </c>
      <c r="B10" s="41" t="s">
        <v>101</v>
      </c>
      <c r="C10" s="11" t="s">
        <v>102</v>
      </c>
      <c r="D10" s="9" t="s">
        <v>110</v>
      </c>
      <c r="E10" s="9">
        <v>2</v>
      </c>
      <c r="F10" s="12">
        <v>1</v>
      </c>
      <c r="G10" s="12" t="s">
        <v>103</v>
      </c>
      <c r="H10" s="99">
        <f>F10/E10</f>
        <v>0.5</v>
      </c>
      <c r="I10" s="101">
        <v>1</v>
      </c>
      <c r="J10" s="101">
        <f aca="true" t="shared" si="0" ref="J10:J16">H10*I10</f>
        <v>0.5</v>
      </c>
    </row>
    <row r="11" spans="1:10" ht="31.5">
      <c r="A11" s="12">
        <v>5</v>
      </c>
      <c r="B11" s="41" t="s">
        <v>104</v>
      </c>
      <c r="C11" s="11" t="s">
        <v>102</v>
      </c>
      <c r="D11" s="12" t="s">
        <v>110</v>
      </c>
      <c r="E11" s="22">
        <v>14</v>
      </c>
      <c r="F11" s="12">
        <v>14</v>
      </c>
      <c r="G11" s="12"/>
      <c r="H11" s="99">
        <f>F11/E11</f>
        <v>1</v>
      </c>
      <c r="I11" s="101">
        <v>1</v>
      </c>
      <c r="J11" s="101">
        <f t="shared" si="0"/>
        <v>1</v>
      </c>
    </row>
    <row r="12" spans="1:10" ht="31.5" customHeight="1">
      <c r="A12" s="10">
        <v>6</v>
      </c>
      <c r="B12" s="69" t="s">
        <v>105</v>
      </c>
      <c r="C12" s="11" t="s">
        <v>100</v>
      </c>
      <c r="D12" s="13">
        <v>0</v>
      </c>
      <c r="E12" s="13">
        <v>0</v>
      </c>
      <c r="F12" s="29">
        <v>0</v>
      </c>
      <c r="G12" s="20"/>
      <c r="H12" s="99">
        <v>1</v>
      </c>
      <c r="I12" s="101">
        <v>1</v>
      </c>
      <c r="J12" s="101">
        <f t="shared" si="0"/>
        <v>1</v>
      </c>
    </row>
    <row r="13" spans="1:10" ht="33.75" customHeight="1">
      <c r="A13" s="17">
        <v>7</v>
      </c>
      <c r="B13" s="70" t="s">
        <v>106</v>
      </c>
      <c r="C13" s="11" t="s">
        <v>80</v>
      </c>
      <c r="D13" s="17" t="s">
        <v>110</v>
      </c>
      <c r="E13" s="17">
        <v>700</v>
      </c>
      <c r="F13" s="17">
        <v>705</v>
      </c>
      <c r="G13" s="14"/>
      <c r="H13" s="99">
        <v>1</v>
      </c>
      <c r="I13" s="101">
        <v>1</v>
      </c>
      <c r="J13" s="101">
        <f t="shared" si="0"/>
        <v>1</v>
      </c>
    </row>
    <row r="14" spans="1:10" ht="65.25" customHeight="1">
      <c r="A14" s="17">
        <v>8</v>
      </c>
      <c r="B14" s="70" t="s">
        <v>107</v>
      </c>
      <c r="C14" s="11" t="s">
        <v>100</v>
      </c>
      <c r="D14" s="17" t="s">
        <v>110</v>
      </c>
      <c r="E14" s="17">
        <v>100</v>
      </c>
      <c r="F14" s="17">
        <v>100</v>
      </c>
      <c r="G14" s="14"/>
      <c r="H14" s="99">
        <f>F14/E14</f>
        <v>1</v>
      </c>
      <c r="I14" s="101">
        <v>1</v>
      </c>
      <c r="J14" s="101">
        <f t="shared" si="0"/>
        <v>1</v>
      </c>
    </row>
    <row r="15" spans="1:10" ht="30.75" customHeight="1">
      <c r="A15" s="17">
        <v>9</v>
      </c>
      <c r="B15" s="70" t="s">
        <v>108</v>
      </c>
      <c r="C15" s="11" t="s">
        <v>102</v>
      </c>
      <c r="D15" s="17" t="s">
        <v>110</v>
      </c>
      <c r="E15" s="17">
        <v>1</v>
      </c>
      <c r="F15" s="17">
        <v>1</v>
      </c>
      <c r="G15" s="14"/>
      <c r="H15" s="99">
        <f>F15/E15</f>
        <v>1</v>
      </c>
      <c r="I15" s="101">
        <v>1</v>
      </c>
      <c r="J15" s="101">
        <f t="shared" si="0"/>
        <v>1</v>
      </c>
    </row>
    <row r="16" spans="1:10" ht="52.5" customHeight="1">
      <c r="A16" s="17">
        <v>10</v>
      </c>
      <c r="B16" s="70" t="s">
        <v>109</v>
      </c>
      <c r="C16" s="11" t="s">
        <v>100</v>
      </c>
      <c r="D16" s="17">
        <v>100</v>
      </c>
      <c r="E16" s="17">
        <v>100</v>
      </c>
      <c r="F16" s="17">
        <v>100</v>
      </c>
      <c r="G16" s="14"/>
      <c r="H16" s="99">
        <f>F16/E16</f>
        <v>1</v>
      </c>
      <c r="I16" s="101">
        <v>1</v>
      </c>
      <c r="J16" s="101">
        <f t="shared" si="0"/>
        <v>1</v>
      </c>
    </row>
    <row r="17" spans="1:10" ht="24" customHeight="1">
      <c r="A17" s="10"/>
      <c r="B17" s="135" t="s">
        <v>222</v>
      </c>
      <c r="C17" s="136"/>
      <c r="D17" s="136"/>
      <c r="E17" s="136"/>
      <c r="F17" s="136"/>
      <c r="G17" s="137"/>
      <c r="H17" s="99"/>
      <c r="I17" s="101"/>
      <c r="J17" s="102">
        <f>(J9+J10+J11+J12+J13+J14+J15+J16)/8</f>
        <v>0.9375</v>
      </c>
    </row>
  </sheetData>
  <sheetProtection/>
  <mergeCells count="15">
    <mergeCell ref="B17:G17"/>
    <mergeCell ref="B8:G8"/>
    <mergeCell ref="E4:F4"/>
    <mergeCell ref="A3:A5"/>
    <mergeCell ref="B3:B5"/>
    <mergeCell ref="C3:C5"/>
    <mergeCell ref="B7:G7"/>
    <mergeCell ref="H3:H5"/>
    <mergeCell ref="D3:F3"/>
    <mergeCell ref="G3:G5"/>
    <mergeCell ref="A1:M1"/>
    <mergeCell ref="A2:G2"/>
    <mergeCell ref="D4:D5"/>
    <mergeCell ref="I3:I5"/>
    <mergeCell ref="J3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7">
      <selection activeCell="I10" sqref="I10"/>
    </sheetView>
  </sheetViews>
  <sheetFormatPr defaultColWidth="9.00390625" defaultRowHeight="12.75"/>
  <cols>
    <col min="1" max="1" width="5.75390625" style="0" customWidth="1"/>
    <col min="2" max="2" width="58.875" style="0" customWidth="1"/>
    <col min="3" max="3" width="10.25390625" style="0" customWidth="1"/>
    <col min="4" max="4" width="16.125" style="0" customWidth="1"/>
    <col min="5" max="5" width="20.875" style="0" customWidth="1"/>
    <col min="6" max="6" width="25.375" style="0" customWidth="1"/>
    <col min="7" max="7" width="25.875" style="0" customWidth="1"/>
  </cols>
  <sheetData>
    <row r="1" spans="1:7" ht="15">
      <c r="A1" s="62"/>
      <c r="B1" s="62"/>
      <c r="C1" s="62"/>
      <c r="D1" s="62"/>
      <c r="E1" s="62"/>
      <c r="F1" s="62"/>
      <c r="G1" s="62"/>
    </row>
    <row r="2" spans="1:8" ht="37.5" customHeight="1">
      <c r="A2" s="124" t="s">
        <v>1</v>
      </c>
      <c r="B2" s="125"/>
      <c r="C2" s="125"/>
      <c r="D2" s="125"/>
      <c r="E2" s="125"/>
      <c r="F2" s="125"/>
      <c r="G2" s="125"/>
      <c r="H2" s="2"/>
    </row>
    <row r="3" spans="1:8" ht="15.75">
      <c r="A3" s="15"/>
      <c r="B3" s="15"/>
      <c r="C3" s="15"/>
      <c r="D3" s="15"/>
      <c r="E3" s="15"/>
      <c r="F3" s="15"/>
      <c r="G3" s="15"/>
      <c r="H3" s="2"/>
    </row>
    <row r="4" spans="1:10" ht="47.25" customHeight="1">
      <c r="A4" s="126" t="s">
        <v>0</v>
      </c>
      <c r="B4" s="126" t="s">
        <v>2</v>
      </c>
      <c r="C4" s="126" t="s">
        <v>3</v>
      </c>
      <c r="D4" s="129" t="s">
        <v>4</v>
      </c>
      <c r="E4" s="130"/>
      <c r="F4" s="131"/>
      <c r="G4" s="126" t="s">
        <v>8</v>
      </c>
      <c r="H4" s="134" t="s">
        <v>219</v>
      </c>
      <c r="I4" s="134" t="s">
        <v>220</v>
      </c>
      <c r="J4" s="134" t="s">
        <v>221</v>
      </c>
    </row>
    <row r="5" spans="1:10" ht="52.5" customHeight="1">
      <c r="A5" s="127"/>
      <c r="B5" s="127"/>
      <c r="C5" s="127"/>
      <c r="D5" s="132" t="s">
        <v>18</v>
      </c>
      <c r="E5" s="129" t="s">
        <v>5</v>
      </c>
      <c r="F5" s="131"/>
      <c r="G5" s="127"/>
      <c r="H5" s="134"/>
      <c r="I5" s="134"/>
      <c r="J5" s="134"/>
    </row>
    <row r="6" spans="1:10" ht="27.75" customHeight="1">
      <c r="A6" s="128"/>
      <c r="B6" s="128"/>
      <c r="C6" s="128"/>
      <c r="D6" s="133"/>
      <c r="E6" s="18" t="s">
        <v>6</v>
      </c>
      <c r="F6" s="12" t="s">
        <v>7</v>
      </c>
      <c r="G6" s="128"/>
      <c r="H6" s="134"/>
      <c r="I6" s="134"/>
      <c r="J6" s="134"/>
    </row>
    <row r="7" spans="1:10" ht="15.75">
      <c r="A7" s="54">
        <v>1</v>
      </c>
      <c r="B7" s="54">
        <v>2</v>
      </c>
      <c r="C7" s="54">
        <v>3</v>
      </c>
      <c r="D7" s="18">
        <v>4</v>
      </c>
      <c r="E7" s="54">
        <v>5</v>
      </c>
      <c r="F7" s="54">
        <v>6</v>
      </c>
      <c r="G7" s="54">
        <v>7</v>
      </c>
      <c r="H7" s="98">
        <v>8</v>
      </c>
      <c r="I7" s="24">
        <v>9</v>
      </c>
      <c r="J7" s="24">
        <v>10</v>
      </c>
    </row>
    <row r="8" spans="1:10" ht="41.25" customHeight="1">
      <c r="A8" s="14">
        <v>1</v>
      </c>
      <c r="B8" s="138" t="s">
        <v>35</v>
      </c>
      <c r="C8" s="139"/>
      <c r="D8" s="139"/>
      <c r="E8" s="139"/>
      <c r="F8" s="139"/>
      <c r="G8" s="140"/>
      <c r="H8" s="98"/>
      <c r="I8" s="24"/>
      <c r="J8" s="24"/>
    </row>
    <row r="9" spans="1:10" ht="36.75" customHeight="1">
      <c r="A9" s="12">
        <v>2</v>
      </c>
      <c r="B9" s="144" t="s">
        <v>36</v>
      </c>
      <c r="C9" s="145"/>
      <c r="D9" s="145"/>
      <c r="E9" s="145"/>
      <c r="F9" s="145"/>
      <c r="G9" s="146"/>
      <c r="H9" s="98"/>
      <c r="I9" s="24"/>
      <c r="J9" s="24"/>
    </row>
    <row r="10" spans="1:11" ht="255" customHeight="1">
      <c r="A10" s="10">
        <v>3</v>
      </c>
      <c r="B10" s="56" t="s">
        <v>199</v>
      </c>
      <c r="C10" s="13" t="s">
        <v>200</v>
      </c>
      <c r="D10" s="57">
        <v>4.3</v>
      </c>
      <c r="E10" s="58">
        <v>4.4</v>
      </c>
      <c r="F10" s="57">
        <v>1.2</v>
      </c>
      <c r="G10" s="37" t="s">
        <v>201</v>
      </c>
      <c r="H10" s="99">
        <v>1</v>
      </c>
      <c r="I10" s="101">
        <v>1.1</v>
      </c>
      <c r="J10" s="101">
        <f>H10*I10</f>
        <v>1.1</v>
      </c>
      <c r="K10" s="95">
        <f>D10/F10</f>
        <v>3.5833333333333335</v>
      </c>
    </row>
    <row r="11" spans="1:10" ht="32.25" customHeight="1">
      <c r="A11" s="10">
        <v>4</v>
      </c>
      <c r="B11" s="59" t="s">
        <v>202</v>
      </c>
      <c r="C11" s="17" t="s">
        <v>86</v>
      </c>
      <c r="D11" s="17">
        <v>1</v>
      </c>
      <c r="E11" s="60">
        <v>3</v>
      </c>
      <c r="F11" s="17">
        <v>3</v>
      </c>
      <c r="G11" s="10"/>
      <c r="H11" s="99">
        <f>E11/F11</f>
        <v>1</v>
      </c>
      <c r="I11" s="101">
        <f>D11/F11</f>
        <v>0.3333333333333333</v>
      </c>
      <c r="J11" s="101">
        <f>H11*I11</f>
        <v>0.3333333333333333</v>
      </c>
    </row>
    <row r="12" spans="1:10" ht="24" customHeight="1">
      <c r="A12" s="10"/>
      <c r="B12" s="135" t="s">
        <v>222</v>
      </c>
      <c r="C12" s="136"/>
      <c r="D12" s="136"/>
      <c r="E12" s="136"/>
      <c r="F12" s="136"/>
      <c r="G12" s="137"/>
      <c r="H12" s="99"/>
      <c r="I12" s="101"/>
      <c r="J12" s="102">
        <f>(J10+J11)/2</f>
        <v>0.7166666666666667</v>
      </c>
    </row>
    <row r="13" spans="1:8" ht="33.75" customHeight="1">
      <c r="A13" s="14">
        <v>5</v>
      </c>
      <c r="B13" s="138" t="s">
        <v>37</v>
      </c>
      <c r="C13" s="139"/>
      <c r="D13" s="139"/>
      <c r="E13" s="139"/>
      <c r="F13" s="139"/>
      <c r="G13" s="140"/>
      <c r="H13" s="2"/>
    </row>
    <row r="14" spans="1:10" ht="78" customHeight="1">
      <c r="A14" s="12">
        <v>6</v>
      </c>
      <c r="B14" s="61" t="s">
        <v>204</v>
      </c>
      <c r="C14" s="17" t="s">
        <v>166</v>
      </c>
      <c r="D14" s="17">
        <v>28.1</v>
      </c>
      <c r="E14" s="17">
        <v>10</v>
      </c>
      <c r="F14" s="17">
        <v>0</v>
      </c>
      <c r="G14" s="12" t="s">
        <v>203</v>
      </c>
      <c r="H14" s="99">
        <v>1</v>
      </c>
      <c r="I14" s="101">
        <v>1</v>
      </c>
      <c r="J14" s="101">
        <f>H14*I14</f>
        <v>1</v>
      </c>
    </row>
    <row r="15" spans="1:10" ht="81.75" customHeight="1">
      <c r="A15" s="12">
        <v>7</v>
      </c>
      <c r="B15" s="61" t="s">
        <v>205</v>
      </c>
      <c r="C15" s="17" t="s">
        <v>166</v>
      </c>
      <c r="D15" s="17">
        <v>0.1</v>
      </c>
      <c r="E15" s="17">
        <v>0.07</v>
      </c>
      <c r="F15" s="17">
        <v>0</v>
      </c>
      <c r="G15" s="10" t="s">
        <v>203</v>
      </c>
      <c r="H15" s="99">
        <v>1</v>
      </c>
      <c r="I15" s="101">
        <v>1</v>
      </c>
      <c r="J15" s="101">
        <f>H15*I15</f>
        <v>1</v>
      </c>
    </row>
    <row r="16" spans="1:10" ht="24" customHeight="1">
      <c r="A16" s="10"/>
      <c r="B16" s="135" t="s">
        <v>222</v>
      </c>
      <c r="C16" s="136"/>
      <c r="D16" s="136"/>
      <c r="E16" s="136"/>
      <c r="F16" s="136"/>
      <c r="G16" s="137"/>
      <c r="H16" s="99"/>
      <c r="I16" s="101"/>
      <c r="J16" s="102">
        <f>(J14+J15)/2</f>
        <v>1</v>
      </c>
    </row>
  </sheetData>
  <sheetProtection/>
  <mergeCells count="16">
    <mergeCell ref="H4:H6"/>
    <mergeCell ref="I4:I6"/>
    <mergeCell ref="J4:J6"/>
    <mergeCell ref="B12:G12"/>
    <mergeCell ref="B16:G16"/>
    <mergeCell ref="D5:D6"/>
    <mergeCell ref="E5:F5"/>
    <mergeCell ref="B8:G8"/>
    <mergeCell ref="B9:G9"/>
    <mergeCell ref="B13:G13"/>
    <mergeCell ref="A2:G2"/>
    <mergeCell ref="A4:A6"/>
    <mergeCell ref="B4:B6"/>
    <mergeCell ref="C4:C6"/>
    <mergeCell ref="D4:F4"/>
    <mergeCell ref="G4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 Finansov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Marsheva</dc:creator>
  <cp:keywords/>
  <dc:description/>
  <cp:lastModifiedBy>Белецкая Н.В.</cp:lastModifiedBy>
  <cp:lastPrinted>2021-02-25T12:52:32Z</cp:lastPrinted>
  <dcterms:created xsi:type="dcterms:W3CDTF">2015-03-24T05:36:28Z</dcterms:created>
  <dcterms:modified xsi:type="dcterms:W3CDTF">2021-03-01T15:11:19Z</dcterms:modified>
  <cp:category/>
  <cp:version/>
  <cp:contentType/>
  <cp:contentStatus/>
</cp:coreProperties>
</file>